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90" yWindow="-75" windowWidth="15285" windowHeight="7830" tabRatio="684" activeTab="5"/>
  </bookViews>
  <sheets>
    <sheet name="SUMMARY" sheetId="21" r:id="rId1"/>
    <sheet name="Implementation.OLD" sheetId="14" state="hidden" r:id="rId2"/>
    <sheet name="Interfaces.OLD" sheetId="16" state="hidden" r:id="rId3"/>
    <sheet name="Training" sheetId="22" r:id="rId4"/>
    <sheet name="Template Summary" sheetId="23" state="hidden" r:id="rId5"/>
    <sheet name="Template Development" sheetId="15" r:id="rId6"/>
    <sheet name="Interfaces" sheetId="24" state="hidden" r:id="rId7"/>
    <sheet name="Implementation" sheetId="25" state="hidden" r:id="rId8"/>
    <sheet name="Issues" sheetId="13" r:id="rId9"/>
  </sheets>
  <externalReferences>
    <externalReference r:id="rId10"/>
    <externalReference r:id="rId11"/>
  </externalReferences>
  <definedNames>
    <definedName name="_xlnm.Print_Titles" localSheetId="5">'Template Development'!$1:$2</definedName>
  </definedNames>
  <calcPr calcId="125725"/>
</workbook>
</file>

<file path=xl/calcChain.xml><?xml version="1.0" encoding="utf-8"?>
<calcChain xmlns="http://schemas.openxmlformats.org/spreadsheetml/2006/main">
  <c r="G221" i="15"/>
  <c r="G220"/>
  <c r="G219"/>
  <c r="G218"/>
  <c r="G217"/>
  <c r="G216"/>
  <c r="G215"/>
  <c r="G214"/>
  <c r="G213"/>
  <c r="G212"/>
  <c r="G211"/>
  <c r="G210"/>
  <c r="G236"/>
  <c r="G235"/>
  <c r="G234"/>
  <c r="G233"/>
  <c r="G232"/>
  <c r="G231"/>
  <c r="G230"/>
  <c r="G229"/>
  <c r="G228"/>
  <c r="G227"/>
  <c r="G226"/>
  <c r="G225"/>
  <c r="G4"/>
  <c r="G5"/>
  <c r="G6"/>
  <c r="G10"/>
  <c r="G23"/>
  <c r="G27"/>
  <c r="G132"/>
  <c r="G76"/>
  <c r="J76"/>
  <c r="K76"/>
  <c r="J74"/>
  <c r="K74"/>
  <c r="J72"/>
  <c r="K72"/>
  <c r="J70"/>
  <c r="K70"/>
  <c r="J68"/>
  <c r="K68"/>
  <c r="J66"/>
  <c r="K66"/>
  <c r="J64"/>
  <c r="K64"/>
  <c r="G62"/>
  <c r="J62"/>
  <c r="K62"/>
  <c r="J60"/>
  <c r="K60"/>
  <c r="G78"/>
  <c r="J78"/>
  <c r="K78"/>
  <c r="J80"/>
  <c r="K80"/>
  <c r="J82"/>
  <c r="K82"/>
  <c r="J81"/>
  <c r="K81"/>
  <c r="J79"/>
  <c r="K79"/>
  <c r="G77"/>
  <c r="J77"/>
  <c r="K77"/>
  <c r="G75"/>
  <c r="J75"/>
  <c r="K75"/>
  <c r="J73"/>
  <c r="K73"/>
  <c r="J71"/>
  <c r="K71"/>
  <c r="J69"/>
  <c r="K69"/>
  <c r="J67"/>
  <c r="K67"/>
  <c r="J65"/>
  <c r="K65"/>
  <c r="J63"/>
  <c r="K63"/>
  <c r="J61"/>
  <c r="K61"/>
  <c r="AC30" i="22"/>
  <c r="AC32"/>
  <c r="AC34"/>
  <c r="AC36"/>
  <c r="AC38"/>
  <c r="AA42" i="21"/>
  <c r="AA40"/>
  <c r="AB42" s="1"/>
  <c r="AA6"/>
  <c r="AA4"/>
  <c r="AA38" i="22"/>
  <c r="K174" i="15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88"/>
  <c r="J88"/>
  <c r="K87"/>
  <c r="J87"/>
  <c r="K86"/>
  <c r="J86"/>
  <c r="K85"/>
  <c r="J85"/>
  <c r="K84"/>
  <c r="J84"/>
  <c r="Y38" i="22"/>
  <c r="W38"/>
  <c r="S38"/>
  <c r="U38"/>
  <c r="Q38"/>
  <c r="M38"/>
  <c r="O38"/>
  <c r="K38"/>
  <c r="I38"/>
  <c r="C38"/>
  <c r="E38"/>
  <c r="G38"/>
  <c r="G182" i="15"/>
  <c r="J182"/>
  <c r="K182"/>
  <c r="G181"/>
  <c r="J181"/>
  <c r="K181"/>
  <c r="G180"/>
  <c r="J180"/>
  <c r="K180"/>
  <c r="G176"/>
  <c r="J176"/>
  <c r="K176"/>
  <c r="K175"/>
  <c r="J175"/>
  <c r="K165"/>
  <c r="J165"/>
  <c r="J11"/>
  <c r="K11"/>
  <c r="J42" i="21"/>
  <c r="I31"/>
  <c r="I30"/>
  <c r="I28"/>
  <c r="J28" s="1"/>
  <c r="J27"/>
  <c r="I5"/>
  <c r="I22" i="22"/>
  <c r="J18"/>
  <c r="J17"/>
  <c r="G242" i="15"/>
  <c r="G239"/>
  <c r="G222"/>
  <c r="G209"/>
  <c r="G208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5"/>
  <c r="G184"/>
  <c r="G183"/>
  <c r="G179"/>
  <c r="G178"/>
  <c r="G177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39"/>
  <c r="G138"/>
  <c r="G137"/>
  <c r="G131"/>
  <c r="G130"/>
  <c r="G129"/>
  <c r="G128"/>
  <c r="G126"/>
  <c r="G125"/>
  <c r="G122"/>
  <c r="G120"/>
  <c r="G119"/>
  <c r="G117"/>
  <c r="G116"/>
  <c r="G114"/>
  <c r="G111"/>
  <c r="G110"/>
  <c r="G109"/>
  <c r="G108"/>
  <c r="G107"/>
  <c r="G106"/>
  <c r="G105"/>
  <c r="G104"/>
  <c r="G103"/>
  <c r="G100"/>
  <c r="G99"/>
  <c r="G98"/>
  <c r="G97"/>
  <c r="G96"/>
  <c r="G95"/>
  <c r="G94"/>
  <c r="G93"/>
  <c r="G92"/>
  <c r="G91"/>
  <c r="G90"/>
  <c r="G89"/>
  <c r="G58"/>
  <c r="G57"/>
  <c r="G56"/>
  <c r="G55"/>
  <c r="G53"/>
  <c r="G52"/>
  <c r="G51"/>
  <c r="G50"/>
  <c r="G49"/>
  <c r="G48"/>
  <c r="G47"/>
  <c r="G45"/>
  <c r="G41"/>
  <c r="G40"/>
  <c r="G39"/>
  <c r="G37"/>
  <c r="G36"/>
  <c r="G35"/>
  <c r="G34"/>
  <c r="G33"/>
  <c r="G32"/>
  <c r="G31"/>
  <c r="G30"/>
  <c r="K10"/>
  <c r="J10"/>
  <c r="G241"/>
  <c r="F241"/>
  <c r="E241"/>
  <c r="D241"/>
  <c r="C241"/>
  <c r="C238"/>
  <c r="D238"/>
  <c r="E238"/>
  <c r="F238"/>
  <c r="G238"/>
  <c r="G224"/>
  <c r="F224"/>
  <c r="E224"/>
  <c r="D224"/>
  <c r="C224"/>
  <c r="G29"/>
  <c r="F29"/>
  <c r="E29"/>
  <c r="D29"/>
  <c r="C29"/>
  <c r="C18" i="22"/>
  <c r="C17"/>
  <c r="D18" s="1"/>
  <c r="C16"/>
  <c r="D17" s="1"/>
  <c r="C14"/>
  <c r="C13"/>
  <c r="C12"/>
  <c r="C10"/>
  <c r="C9"/>
  <c r="C8"/>
  <c r="C6"/>
  <c r="C5"/>
  <c r="C4"/>
  <c r="K111" i="15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J127"/>
  <c r="K127"/>
  <c r="J129"/>
  <c r="K129"/>
  <c r="J37"/>
  <c r="K37"/>
  <c r="Y40" i="21"/>
  <c r="AB41" s="1"/>
  <c r="F207" i="15"/>
  <c r="E207"/>
  <c r="D207"/>
  <c r="S40" i="21"/>
  <c r="S39" s="1"/>
  <c r="C207" i="15"/>
  <c r="K215"/>
  <c r="J215"/>
  <c r="K216"/>
  <c r="J216"/>
  <c r="K208"/>
  <c r="J208"/>
  <c r="K213"/>
  <c r="J213"/>
  <c r="K212"/>
  <c r="J212"/>
  <c r="K209"/>
  <c r="J209"/>
  <c r="K211"/>
  <c r="J211"/>
  <c r="K210"/>
  <c r="J210"/>
  <c r="K221"/>
  <c r="J221"/>
  <c r="K214"/>
  <c r="J214"/>
  <c r="K218"/>
  <c r="J218"/>
  <c r="K222"/>
  <c r="J222"/>
  <c r="K217"/>
  <c r="J217"/>
  <c r="K219"/>
  <c r="J219"/>
  <c r="K220"/>
  <c r="J220"/>
  <c r="S42" i="21" s="1"/>
  <c r="U42"/>
  <c r="K189" i="15"/>
  <c r="J189"/>
  <c r="K188"/>
  <c r="J188"/>
  <c r="K203"/>
  <c r="J203"/>
  <c r="K200"/>
  <c r="J200"/>
  <c r="K192"/>
  <c r="J192"/>
  <c r="K204"/>
  <c r="J204"/>
  <c r="K205"/>
  <c r="J205"/>
  <c r="K194"/>
  <c r="J194"/>
  <c r="K201"/>
  <c r="J201"/>
  <c r="K197"/>
  <c r="J197"/>
  <c r="K196"/>
  <c r="J196"/>
  <c r="K190"/>
  <c r="J190"/>
  <c r="K202"/>
  <c r="J202"/>
  <c r="K199"/>
  <c r="J199"/>
  <c r="K198"/>
  <c r="J198"/>
  <c r="K195"/>
  <c r="J195"/>
  <c r="K191"/>
  <c r="J191"/>
  <c r="K193"/>
  <c r="J193"/>
  <c r="Q42" i="21"/>
  <c r="F187" i="15"/>
  <c r="E187"/>
  <c r="D187"/>
  <c r="C187"/>
  <c r="G187"/>
  <c r="Q40" i="21"/>
  <c r="Q39" s="1"/>
  <c r="K118" i="15"/>
  <c r="J118"/>
  <c r="K131"/>
  <c r="J131"/>
  <c r="K124"/>
  <c r="J124"/>
  <c r="K117"/>
  <c r="J117"/>
  <c r="K130"/>
  <c r="J130"/>
  <c r="K153"/>
  <c r="J153"/>
  <c r="F141"/>
  <c r="E141"/>
  <c r="D141"/>
  <c r="C141"/>
  <c r="M40" i="21"/>
  <c r="M39" s="1"/>
  <c r="K148" i="15"/>
  <c r="J148"/>
  <c r="K160"/>
  <c r="J160"/>
  <c r="K158"/>
  <c r="J158"/>
  <c r="K146"/>
  <c r="J146"/>
  <c r="K161"/>
  <c r="J161"/>
  <c r="K142"/>
  <c r="J142"/>
  <c r="K144"/>
  <c r="J144"/>
  <c r="K143"/>
  <c r="J143"/>
  <c r="K152"/>
  <c r="J152"/>
  <c r="K155"/>
  <c r="J155"/>
  <c r="K149"/>
  <c r="J149"/>
  <c r="K162"/>
  <c r="J162"/>
  <c r="K154"/>
  <c r="J154"/>
  <c r="K156"/>
  <c r="J156"/>
  <c r="K159"/>
  <c r="J159"/>
  <c r="K147"/>
  <c r="J147"/>
  <c r="K157"/>
  <c r="J157"/>
  <c r="K151"/>
  <c r="J151"/>
  <c r="K150"/>
  <c r="J150"/>
  <c r="K145"/>
  <c r="M41" i="21" s="1"/>
  <c r="J145" i="15"/>
  <c r="M42" i="21" s="1"/>
  <c r="D16"/>
  <c r="D15"/>
  <c r="D20"/>
  <c r="D19"/>
  <c r="D24"/>
  <c r="D23"/>
  <c r="C32"/>
  <c r="C22" i="22" s="1"/>
  <c r="C31" i="21"/>
  <c r="C21" i="22" s="1"/>
  <c r="C30" i="21"/>
  <c r="K59" i="15"/>
  <c r="J59"/>
  <c r="K93"/>
  <c r="J93"/>
  <c r="K92"/>
  <c r="J92"/>
  <c r="K94"/>
  <c r="J94"/>
  <c r="K91"/>
  <c r="J91"/>
  <c r="K98"/>
  <c r="J98"/>
  <c r="K83"/>
  <c r="J83"/>
  <c r="K58"/>
  <c r="J58"/>
  <c r="K89"/>
  <c r="J89"/>
  <c r="K97"/>
  <c r="J97"/>
  <c r="K96"/>
  <c r="J96"/>
  <c r="K95"/>
  <c r="J95"/>
  <c r="K57"/>
  <c r="J57"/>
  <c r="K90"/>
  <c r="J90"/>
  <c r="K54"/>
  <c r="J54"/>
  <c r="K51"/>
  <c r="J51"/>
  <c r="K53"/>
  <c r="J53"/>
  <c r="K52"/>
  <c r="J52"/>
  <c r="K56"/>
  <c r="J56"/>
  <c r="K55"/>
  <c r="J55"/>
  <c r="K45"/>
  <c r="J45"/>
  <c r="K39"/>
  <c r="J39"/>
  <c r="K38"/>
  <c r="J38"/>
  <c r="K36"/>
  <c r="J36"/>
  <c r="K33"/>
  <c r="J33"/>
  <c r="K35"/>
  <c r="J35"/>
  <c r="K34"/>
  <c r="J34"/>
  <c r="K42"/>
  <c r="J42"/>
  <c r="K43"/>
  <c r="J43"/>
  <c r="K47"/>
  <c r="J47"/>
  <c r="K48"/>
  <c r="J48"/>
  <c r="K39" i="21"/>
  <c r="O39"/>
  <c r="J26" i="15"/>
  <c r="K26"/>
  <c r="J25"/>
  <c r="K25"/>
  <c r="J123"/>
  <c r="K123"/>
  <c r="W42" i="21"/>
  <c r="J242" i="15"/>
  <c r="J239"/>
  <c r="J236"/>
  <c r="J185"/>
  <c r="J183"/>
  <c r="J184"/>
  <c r="J177"/>
  <c r="J179"/>
  <c r="J178"/>
  <c r="J139"/>
  <c r="J137"/>
  <c r="J138"/>
  <c r="J27"/>
  <c r="J24"/>
  <c r="J22"/>
  <c r="J23"/>
  <c r="J21"/>
  <c r="J7"/>
  <c r="J9"/>
  <c r="J8"/>
  <c r="J4"/>
  <c r="J6"/>
  <c r="J5"/>
  <c r="J44"/>
  <c r="J46"/>
  <c r="J30"/>
  <c r="J50"/>
  <c r="J49"/>
  <c r="J31"/>
  <c r="J32"/>
  <c r="J40"/>
  <c r="J41"/>
  <c r="J114"/>
  <c r="J120"/>
  <c r="J121"/>
  <c r="J126"/>
  <c r="J128"/>
  <c r="J125"/>
  <c r="J119"/>
  <c r="J122"/>
  <c r="J115"/>
  <c r="J116"/>
  <c r="R4"/>
  <c r="R6"/>
  <c r="K5"/>
  <c r="E28" i="21"/>
  <c r="E18" i="22" s="1"/>
  <c r="E27" i="21"/>
  <c r="E17" i="22" s="1"/>
  <c r="E26" i="21"/>
  <c r="E16" i="22" s="1"/>
  <c r="E24" i="21"/>
  <c r="E14" i="22" s="1"/>
  <c r="E23" i="21"/>
  <c r="E13" i="22" s="1"/>
  <c r="E22" i="21"/>
  <c r="E12" i="22" s="1"/>
  <c r="E20" i="21"/>
  <c r="E10" i="22" s="1"/>
  <c r="E19" i="21"/>
  <c r="E9" i="22" s="1"/>
  <c r="E18" i="21"/>
  <c r="E8" i="22" s="1"/>
  <c r="E16" i="21"/>
  <c r="E32" s="1"/>
  <c r="E15"/>
  <c r="E31" s="1"/>
  <c r="E21" i="22" s="1"/>
  <c r="E14" i="21"/>
  <c r="E30" s="1"/>
  <c r="E20" i="22" s="1"/>
  <c r="G14" i="21"/>
  <c r="G4" i="22" s="1"/>
  <c r="O42" i="21" l="1"/>
  <c r="C42"/>
  <c r="S41"/>
  <c r="Q41"/>
  <c r="AA39"/>
  <c r="AA5"/>
  <c r="D32"/>
  <c r="C6" s="1"/>
  <c r="C20" i="22"/>
  <c r="J31" i="21"/>
  <c r="I4" s="1"/>
  <c r="I32"/>
  <c r="J32" s="1"/>
  <c r="I6" s="1"/>
  <c r="K42"/>
  <c r="J41"/>
  <c r="F32"/>
  <c r="E6" s="1"/>
  <c r="E4" i="22"/>
  <c r="E5"/>
  <c r="E6"/>
  <c r="E22"/>
  <c r="J21"/>
  <c r="J22"/>
  <c r="F5"/>
  <c r="F6"/>
  <c r="F9"/>
  <c r="F10"/>
  <c r="D5"/>
  <c r="D6"/>
  <c r="D9"/>
  <c r="D10"/>
  <c r="F13"/>
  <c r="F14"/>
  <c r="D13"/>
  <c r="D14"/>
  <c r="F17"/>
  <c r="F18"/>
  <c r="F21"/>
  <c r="F22"/>
  <c r="D21"/>
  <c r="D22"/>
  <c r="E42" i="21"/>
  <c r="G42"/>
  <c r="R42"/>
  <c r="G207" i="15"/>
  <c r="R41" i="21"/>
  <c r="V41"/>
  <c r="G141" i="15"/>
  <c r="D31" i="21"/>
  <c r="C4" s="1"/>
  <c r="F19"/>
  <c r="F20"/>
  <c r="F23"/>
  <c r="F24"/>
  <c r="F27"/>
  <c r="F28"/>
  <c r="F31"/>
  <c r="E4" s="1"/>
  <c r="F15"/>
  <c r="F16"/>
  <c r="W40"/>
  <c r="Y42"/>
  <c r="C39"/>
  <c r="E39"/>
  <c r="G39"/>
  <c r="Z42"/>
  <c r="X42"/>
  <c r="T42"/>
  <c r="N42"/>
  <c r="G28"/>
  <c r="G27"/>
  <c r="G26"/>
  <c r="G24"/>
  <c r="G23"/>
  <c r="G22"/>
  <c r="G20"/>
  <c r="G19"/>
  <c r="G18"/>
  <c r="G16"/>
  <c r="G15"/>
  <c r="G30"/>
  <c r="K3" i="23"/>
  <c r="I3"/>
  <c r="G3"/>
  <c r="E3"/>
  <c r="C3"/>
  <c r="K242" i="15"/>
  <c r="K239"/>
  <c r="W41" i="21" s="1"/>
  <c r="K236" i="15"/>
  <c r="K185"/>
  <c r="K183"/>
  <c r="K184"/>
  <c r="K177"/>
  <c r="K179"/>
  <c r="K178"/>
  <c r="K139"/>
  <c r="K137"/>
  <c r="K138"/>
  <c r="K27"/>
  <c r="K24"/>
  <c r="K22"/>
  <c r="K23"/>
  <c r="K21"/>
  <c r="K7"/>
  <c r="K9"/>
  <c r="K8"/>
  <c r="K4"/>
  <c r="K6"/>
  <c r="K44"/>
  <c r="K46"/>
  <c r="K30"/>
  <c r="K50"/>
  <c r="K49"/>
  <c r="K31"/>
  <c r="K32"/>
  <c r="K40"/>
  <c r="K41"/>
  <c r="K114"/>
  <c r="K120"/>
  <c r="K121"/>
  <c r="K126"/>
  <c r="K128"/>
  <c r="K125"/>
  <c r="K119"/>
  <c r="K122"/>
  <c r="K115"/>
  <c r="K116"/>
  <c r="W6" i="23"/>
  <c r="U6"/>
  <c r="S6"/>
  <c r="Q6"/>
  <c r="O6"/>
  <c r="M6"/>
  <c r="Y4" i="21"/>
  <c r="W4"/>
  <c r="S4"/>
  <c r="U4"/>
  <c r="Q4"/>
  <c r="Y6"/>
  <c r="W6"/>
  <c r="S6"/>
  <c r="U6"/>
  <c r="Q6"/>
  <c r="M6"/>
  <c r="O6"/>
  <c r="K6"/>
  <c r="B12" i="25"/>
  <c r="B11"/>
  <c r="B10"/>
  <c r="B9"/>
  <c r="B8"/>
  <c r="B7"/>
  <c r="B6"/>
  <c r="B5"/>
  <c r="B4"/>
  <c r="B3"/>
  <c r="B2"/>
  <c r="B13" s="1"/>
  <c r="AC4" i="22"/>
  <c r="M4" i="21"/>
  <c r="O4"/>
  <c r="K4"/>
  <c r="C41" l="1"/>
  <c r="K41"/>
  <c r="Y41"/>
  <c r="AA41"/>
  <c r="O41"/>
  <c r="AC30"/>
  <c r="G20" i="22"/>
  <c r="G31" i="21"/>
  <c r="G21" i="22" s="1"/>
  <c r="G5"/>
  <c r="G32" i="21"/>
  <c r="G22" i="22" s="1"/>
  <c r="G6"/>
  <c r="AC18" i="21"/>
  <c r="G8" i="22"/>
  <c r="AC8" s="1"/>
  <c r="AC19" i="21"/>
  <c r="G9" i="22"/>
  <c r="AC20" i="21"/>
  <c r="G10" i="22"/>
  <c r="AC22" i="21"/>
  <c r="G12" i="22"/>
  <c r="AC12" s="1"/>
  <c r="AC23" i="21"/>
  <c r="G13" i="22"/>
  <c r="AC24" i="21"/>
  <c r="G14" i="22"/>
  <c r="AC26" i="21"/>
  <c r="G16" i="22"/>
  <c r="AC16" s="1"/>
  <c r="AC27" i="21"/>
  <c r="G17" i="22"/>
  <c r="AC28" i="21"/>
  <c r="G18" i="22"/>
  <c r="E41" i="21"/>
  <c r="U40"/>
  <c r="V42" s="1"/>
  <c r="U41"/>
  <c r="H32"/>
  <c r="G41"/>
  <c r="E5" i="23"/>
  <c r="G5"/>
  <c r="I5"/>
  <c r="K5"/>
  <c r="M5"/>
  <c r="Q5"/>
  <c r="S5"/>
  <c r="U5"/>
  <c r="W5"/>
  <c r="O5"/>
  <c r="C5"/>
  <c r="Q5" i="21"/>
  <c r="U39"/>
  <c r="S5"/>
  <c r="T41"/>
  <c r="W5"/>
  <c r="X41"/>
  <c r="Y39"/>
  <c r="Y5"/>
  <c r="Z41"/>
  <c r="M5"/>
  <c r="N41"/>
  <c r="W39"/>
  <c r="AC31"/>
  <c r="AD31" s="1"/>
  <c r="H31"/>
  <c r="AC32"/>
  <c r="AD32" s="1"/>
  <c r="AD24"/>
  <c r="AD19"/>
  <c r="AD20"/>
  <c r="AD23"/>
  <c r="AD27"/>
  <c r="AD28"/>
  <c r="AC14"/>
  <c r="H15"/>
  <c r="AC15"/>
  <c r="AD15" s="1"/>
  <c r="H16"/>
  <c r="AC16"/>
  <c r="AD16" s="1"/>
  <c r="H19"/>
  <c r="H20"/>
  <c r="H23"/>
  <c r="H24"/>
  <c r="H27"/>
  <c r="H28"/>
  <c r="AC22" i="22"/>
  <c r="AC21"/>
  <c r="AC20"/>
  <c r="F164" i="15"/>
  <c r="E164"/>
  <c r="D164"/>
  <c r="C164"/>
  <c r="F136"/>
  <c r="E136"/>
  <c r="D136"/>
  <c r="C136"/>
  <c r="F3"/>
  <c r="E3"/>
  <c r="D3"/>
  <c r="C3"/>
  <c r="F113"/>
  <c r="E113"/>
  <c r="D113"/>
  <c r="C113"/>
  <c r="U5" i="21" l="1"/>
  <c r="H18" i="22"/>
  <c r="AC18"/>
  <c r="AD18" s="1"/>
  <c r="H17"/>
  <c r="AC17"/>
  <c r="AD17" s="1"/>
  <c r="H14"/>
  <c r="AC14"/>
  <c r="AD14" s="1"/>
  <c r="H13"/>
  <c r="AC13"/>
  <c r="AD13" s="1"/>
  <c r="H10"/>
  <c r="AC10"/>
  <c r="AD10" s="1"/>
  <c r="H9"/>
  <c r="AC9"/>
  <c r="AD9" s="1"/>
  <c r="H6"/>
  <c r="AC6"/>
  <c r="AD6" s="1"/>
  <c r="H5"/>
  <c r="AC5"/>
  <c r="AD5" s="1"/>
  <c r="E40" i="21"/>
  <c r="G40"/>
  <c r="AC41"/>
  <c r="E6" i="23"/>
  <c r="G6"/>
  <c r="C40" i="21"/>
  <c r="I6" i="23"/>
  <c r="K40" i="21"/>
  <c r="K6" i="23"/>
  <c r="O40" i="21"/>
  <c r="AC39"/>
  <c r="C6" i="23"/>
  <c r="G136" i="15"/>
  <c r="I4" i="23"/>
  <c r="J5" s="1"/>
  <c r="M4"/>
  <c r="M3" s="1"/>
  <c r="O4"/>
  <c r="O3" s="1"/>
  <c r="Q4"/>
  <c r="Q3" s="1"/>
  <c r="S4"/>
  <c r="S3" s="1"/>
  <c r="U4"/>
  <c r="W4"/>
  <c r="G164" i="15"/>
  <c r="K4" i="23"/>
  <c r="L5" s="1"/>
  <c r="G3" i="15"/>
  <c r="G4" i="23"/>
  <c r="H5" s="1"/>
  <c r="E4"/>
  <c r="F5" s="1"/>
  <c r="Y5"/>
  <c r="C4"/>
  <c r="H22" i="22"/>
  <c r="G6" i="21" s="1"/>
  <c r="H21" i="22"/>
  <c r="G4" i="21" s="1"/>
  <c r="AD21" i="22"/>
  <c r="AD22"/>
  <c r="G113" i="15"/>
  <c r="P42" i="21" l="1"/>
  <c r="O5"/>
  <c r="P41"/>
  <c r="L42"/>
  <c r="K5"/>
  <c r="L41"/>
  <c r="D42"/>
  <c r="C5"/>
  <c r="D41"/>
  <c r="F42"/>
  <c r="E5"/>
  <c r="F41"/>
  <c r="U3" i="23"/>
  <c r="W3"/>
  <c r="G5" i="21"/>
  <c r="H41"/>
  <c r="AC40"/>
  <c r="AC42"/>
  <c r="H42"/>
  <c r="J6" i="23"/>
  <c r="N5"/>
  <c r="N6"/>
  <c r="P5"/>
  <c r="P6"/>
  <c r="R5"/>
  <c r="R6"/>
  <c r="T5"/>
  <c r="T6"/>
  <c r="V5"/>
  <c r="V6"/>
  <c r="X5"/>
  <c r="X6"/>
  <c r="L6"/>
  <c r="H6"/>
  <c r="F6"/>
  <c r="D5"/>
  <c r="Y4"/>
  <c r="Y6"/>
  <c r="D6"/>
  <c r="AD42" i="21" l="1"/>
  <c r="AD41"/>
  <c r="Z5" i="23"/>
  <c r="Z6"/>
</calcChain>
</file>

<file path=xl/sharedStrings.xml><?xml version="1.0" encoding="utf-8"?>
<sst xmlns="http://schemas.openxmlformats.org/spreadsheetml/2006/main" count="1441" uniqueCount="394">
  <si>
    <t>Date</t>
  </si>
  <si>
    <t>Completed</t>
  </si>
  <si>
    <t>Status</t>
  </si>
  <si>
    <t>Comments</t>
  </si>
  <si>
    <t>Delivered</t>
  </si>
  <si>
    <t>Assigned</t>
  </si>
  <si>
    <t>Clinic/Task Description</t>
  </si>
  <si>
    <t>Pending</t>
  </si>
  <si>
    <t>2nd floor clinic hardware installation</t>
  </si>
  <si>
    <t>Geriatrics Development</t>
  </si>
  <si>
    <t>Oncology Development</t>
  </si>
  <si>
    <t>Infectious Disease Development</t>
  </si>
  <si>
    <t>Cardiology Development</t>
  </si>
  <si>
    <t>Resident Development</t>
  </si>
  <si>
    <t>Endocrinology Development</t>
  </si>
  <si>
    <t>GI Development</t>
  </si>
  <si>
    <t>Clinical Reminders</t>
  </si>
  <si>
    <t>Laboratory manual resulting</t>
  </si>
  <si>
    <t>Priority</t>
  </si>
  <si>
    <t>Clinic/Topic</t>
  </si>
  <si>
    <t>Issue</t>
  </si>
  <si>
    <t>PAT Template</t>
  </si>
  <si>
    <t>Bertha</t>
  </si>
  <si>
    <t>Vista and Eraider integration</t>
  </si>
  <si>
    <t>EMR Contingency Plan</t>
  </si>
  <si>
    <t>Patient Selection Functionality</t>
  </si>
  <si>
    <t>ePrescribin/eFaxing</t>
  </si>
  <si>
    <t>Mike</t>
  </si>
  <si>
    <t>Oncology CNT vs. Dialog Template</t>
  </si>
  <si>
    <t>CNT's pending revisions</t>
  </si>
  <si>
    <t>Current CNT enhancements</t>
  </si>
  <si>
    <t>TSBN# for RX</t>
  </si>
  <si>
    <t>Patient selection</t>
  </si>
  <si>
    <t>LabCorp</t>
  </si>
  <si>
    <t>Quest Diagnostics</t>
  </si>
  <si>
    <t>Same as above</t>
  </si>
  <si>
    <t>50% Compl</t>
  </si>
  <si>
    <t>Claudia</t>
  </si>
  <si>
    <t>Alisha</t>
  </si>
  <si>
    <t>With Residents being given access dept may need more laptops and/or desktops.  Need to ck outlet status.</t>
  </si>
  <si>
    <t>Patient selection list by provider</t>
  </si>
  <si>
    <t>Laboratory Interfaces</t>
  </si>
  <si>
    <t>EMR webpage forms</t>
  </si>
  <si>
    <t>Chris Horn</t>
  </si>
  <si>
    <t>vxDocMan</t>
  </si>
  <si>
    <t>Printing option discussed with Dr. Loaiza and Dr. Penaranda.  Dept to decide if they want to pursue this option.</t>
  </si>
  <si>
    <t>Bertha/Mike</t>
  </si>
  <si>
    <t>pending work on order menus &amp; templates with provider</t>
  </si>
  <si>
    <t>Nursing History Rem Dial Template</t>
  </si>
  <si>
    <t xml:space="preserve"> Viva Transcr Svcs contact info given to Alisha. Initial email sent to VIVA on poss of importing of notes into Vista.</t>
  </si>
  <si>
    <t>Requested more forms from department.</t>
  </si>
  <si>
    <t>Alisha/Bertha</t>
  </si>
  <si>
    <t>Chris R</t>
  </si>
  <si>
    <t>Pre-op Template</t>
  </si>
  <si>
    <t>Viva Transcription Service software</t>
  </si>
  <si>
    <t>Continuous med stud/resident training</t>
  </si>
  <si>
    <t>Chris H</t>
  </si>
  <si>
    <t>Limited on-site support</t>
  </si>
  <si>
    <t>Providers trained but not using EMR</t>
  </si>
  <si>
    <t xml:space="preserve">Oncology </t>
  </si>
  <si>
    <t>Continuous training Med Stud/ Resid</t>
  </si>
  <si>
    <t>Coumadin already RDT</t>
  </si>
  <si>
    <t xml:space="preserve">Completed.  </t>
  </si>
  <si>
    <t>OB F/U Provider Template</t>
  </si>
  <si>
    <t>OB Initial Provider Template</t>
  </si>
  <si>
    <t>GYN Initial Provider Template</t>
  </si>
  <si>
    <t>GYN F/U Provider Template</t>
  </si>
  <si>
    <t>LLC Provider Note</t>
  </si>
  <si>
    <t>Complete UA Note Title</t>
  </si>
  <si>
    <t>Psychosocial Template</t>
  </si>
  <si>
    <t>Genetic Consult (New/Established-Kayla)</t>
  </si>
  <si>
    <t>Lactation Template (Libby)</t>
  </si>
  <si>
    <t>Provider Template</t>
  </si>
  <si>
    <t>Progress Note Template</t>
  </si>
  <si>
    <t>Telephone Progress note</t>
  </si>
  <si>
    <t>Pediatric Acute Illness</t>
  </si>
  <si>
    <t>Pediatric Nurse Procedure Note</t>
  </si>
  <si>
    <t>Pediatric Nursing Note</t>
  </si>
  <si>
    <t>Pediatric H &amp; P</t>
  </si>
  <si>
    <t>Years Templ</t>
  </si>
  <si>
    <t>1 week visit</t>
  </si>
  <si>
    <t>Bright Futures Infancy</t>
  </si>
  <si>
    <t>Post Partum Provider</t>
  </si>
  <si>
    <t>Post Partum Nurse</t>
  </si>
  <si>
    <t>Potassium Nurse Template</t>
  </si>
  <si>
    <t>Potassium Provider Template</t>
  </si>
  <si>
    <t>Rescue Treatment Template</t>
  </si>
  <si>
    <t>Some done by Patricia already as Rem Dial Templates</t>
  </si>
  <si>
    <t>Template</t>
  </si>
  <si>
    <t>Person
Assigned</t>
  </si>
  <si>
    <t>Date
Assigned</t>
  </si>
  <si>
    <t>Estimated
Due Date</t>
  </si>
  <si>
    <t>Date
Completed</t>
  </si>
  <si>
    <t>Date
Delivered</t>
  </si>
  <si>
    <t>RDT</t>
  </si>
  <si>
    <t>PAT</t>
  </si>
  <si>
    <t>Chris H. to work with Dr. Penaranda and Dr. Loaiza on template development.  
Will be meeting wkly on Wed. at noon.</t>
  </si>
  <si>
    <t>CNT</t>
  </si>
  <si>
    <t>Provider template</t>
  </si>
  <si>
    <t>VxPAT 97 template</t>
  </si>
  <si>
    <t>Supervision Provided</t>
  </si>
  <si>
    <t xml:space="preserve">No Show </t>
  </si>
  <si>
    <t>Acute Care</t>
  </si>
  <si>
    <t>Waiver Testing</t>
  </si>
  <si>
    <t>Flex Sigmoidoscopy</t>
  </si>
  <si>
    <t>Medical Student Note</t>
  </si>
  <si>
    <t>ORTHO</t>
  </si>
  <si>
    <t>UBCC</t>
  </si>
  <si>
    <t>PEDIATRICS</t>
  </si>
  <si>
    <t>OPHTHALMOLOGY</t>
  </si>
  <si>
    <t>FAMILY MEDICINE</t>
  </si>
  <si>
    <t>OB/GYN</t>
  </si>
  <si>
    <t>INTERNAL MEDICINE</t>
  </si>
  <si>
    <t>Prolonged Visit (Counseling)</t>
  </si>
  <si>
    <t xml:space="preserve">Gyn Oncology Template </t>
  </si>
  <si>
    <t>GUI</t>
  </si>
  <si>
    <t>SURGERY</t>
  </si>
  <si>
    <t>INSTITUTIONAL</t>
  </si>
  <si>
    <t>Due
Date</t>
  </si>
  <si>
    <t>Assigned
To</t>
  </si>
  <si>
    <t>Estimated
Compl. Date</t>
  </si>
  <si>
    <t>NEURO PSHYC</t>
  </si>
  <si>
    <t>RADIOLOGY</t>
  </si>
  <si>
    <t>EMERGENCY MEDICINE</t>
  </si>
  <si>
    <t>Phase I</t>
  </si>
  <si>
    <t>Phase II</t>
  </si>
  <si>
    <t>Quest</t>
  </si>
  <si>
    <t>Laboratory</t>
  </si>
  <si>
    <t>ePerscribe</t>
  </si>
  <si>
    <t>30-45 d</t>
  </si>
  <si>
    <t>4-6 m</t>
  </si>
  <si>
    <t>Template Development</t>
  </si>
  <si>
    <t>Interface</t>
  </si>
  <si>
    <t>TOTAL</t>
  </si>
  <si>
    <t>Providers</t>
  </si>
  <si>
    <t>Total Number</t>
  </si>
  <si>
    <t>Trained</t>
  </si>
  <si>
    <t>Utilizing EMR</t>
  </si>
  <si>
    <t>Clerical Staff</t>
  </si>
  <si>
    <t>Nursing Staff</t>
  </si>
  <si>
    <t>#</t>
  </si>
  <si>
    <t>%</t>
  </si>
  <si>
    <t>Description</t>
  </si>
  <si>
    <t>Lab</t>
  </si>
  <si>
    <t>ePrescribe</t>
  </si>
  <si>
    <t>Phase</t>
  </si>
  <si>
    <t>I</t>
  </si>
  <si>
    <t>II</t>
  </si>
  <si>
    <t>Internal
Medicine</t>
  </si>
  <si>
    <t>OB/Gyn</t>
  </si>
  <si>
    <t>Family
Medicine</t>
  </si>
  <si>
    <t>Ophthamology</t>
  </si>
  <si>
    <t>Pediatrics</t>
  </si>
  <si>
    <t>Surgery</t>
  </si>
  <si>
    <t>Ortho</t>
  </si>
  <si>
    <t>Neuro
Psych</t>
  </si>
  <si>
    <t>Radiology</t>
  </si>
  <si>
    <t>Emergency
Medicine</t>
  </si>
  <si>
    <t>ALL USERS</t>
  </si>
  <si>
    <t>Internal Medicine</t>
  </si>
  <si>
    <t>Family Medicine</t>
  </si>
  <si>
    <t>Neuro Psych</t>
  </si>
  <si>
    <t>Emergency Medicine</t>
  </si>
  <si>
    <t>Residents</t>
  </si>
  <si>
    <t>Templates Pending</t>
  </si>
  <si>
    <t>Templates Identified</t>
  </si>
  <si>
    <t>Templates in Development</t>
  </si>
  <si>
    <t>Templates Development Complete</t>
  </si>
  <si>
    <t>OVERALL SUMMARY</t>
  </si>
  <si>
    <t>EMR UTILIZATION SUMMARY</t>
  </si>
  <si>
    <t>TEMPLATE DEVELOPMENT SUMMARY</t>
  </si>
  <si>
    <t>Total Number of Identified Templates</t>
  </si>
  <si>
    <t>P</t>
  </si>
  <si>
    <t>C</t>
  </si>
  <si>
    <t>Alisha/Patricia</t>
  </si>
  <si>
    <t>Araceli</t>
  </si>
  <si>
    <t>Bravo</t>
  </si>
  <si>
    <t>Rheumatology</t>
  </si>
  <si>
    <t>Work/School Note</t>
  </si>
  <si>
    <t>Insurance Verification Note</t>
  </si>
  <si>
    <t>C. Horn</t>
  </si>
  <si>
    <t>Pap And Colpo History (Nursing)</t>
  </si>
  <si>
    <t xml:space="preserve">Ob/Gyn Colposcopy Pre-Procedure Nursing Note </t>
  </si>
  <si>
    <t xml:space="preserve">Ob/Gyn Colposcopy Procedure Note     </t>
  </si>
  <si>
    <t>Ob/Gyn Colposcopy Results Note</t>
  </si>
  <si>
    <t>LLC Procedure Note</t>
  </si>
  <si>
    <t>Fetal Assessment</t>
  </si>
  <si>
    <t>Provider Fetal Assessment</t>
  </si>
  <si>
    <t>Hysterscopy Template</t>
  </si>
  <si>
    <t xml:space="preserve">MSAFP Notification </t>
  </si>
  <si>
    <t>GYN Mammography Result Letter</t>
  </si>
  <si>
    <t>Pap Result Letter</t>
  </si>
  <si>
    <t>Bone Density Letter</t>
  </si>
  <si>
    <t>Urodynamics Procedure</t>
  </si>
  <si>
    <t>Annual Womens Physical Exam</t>
  </si>
  <si>
    <t>Heparin/Lovenox Training</t>
  </si>
  <si>
    <t>Diabetic Nurse Visit- Pend Sylvia</t>
  </si>
  <si>
    <t>Diabetic Clinic Flowsheet- Pend Sylvia</t>
  </si>
  <si>
    <t>OB/GYN Work/School Letter</t>
  </si>
  <si>
    <t>OB/GYN Nursing Telephone Note- Pending Revisions</t>
  </si>
  <si>
    <t>OB/GYN Paitent Letter- Normal/Abnormal Results</t>
  </si>
  <si>
    <t>C. Ramirez</t>
  </si>
  <si>
    <t>EMR Team</t>
  </si>
  <si>
    <t>General Consult</t>
  </si>
  <si>
    <t>Pre-op H &amp; P</t>
  </si>
  <si>
    <t>Combined Resident/Facutly Progress Note</t>
  </si>
  <si>
    <t>Report of Operation</t>
  </si>
  <si>
    <t>Pre-op Checklist Form</t>
  </si>
  <si>
    <t>ONC/UBCC OP Visit Sheet</t>
  </si>
  <si>
    <t>Tissue Examination Form</t>
  </si>
  <si>
    <t>FNA Procedure Form</t>
  </si>
  <si>
    <t>PET/CT Order Form</t>
  </si>
  <si>
    <t>Interventional Radiology Order Sheet</t>
  </si>
  <si>
    <t>Admission Medication Reconciliation Orders</t>
  </si>
  <si>
    <t>Admission Physician Orders</t>
  </si>
  <si>
    <t>Breast Clinic Note</t>
  </si>
  <si>
    <t>FNA Service Note</t>
  </si>
  <si>
    <t>Admission Info (ANC)</t>
  </si>
  <si>
    <t>Return to Work Statement</t>
  </si>
  <si>
    <t>Chemotherapy Instructions</t>
  </si>
  <si>
    <t>Rehab Services OP Referral</t>
  </si>
  <si>
    <t>Report of Ultrasound Guided Breast Biopsy/Cyst Aspiration</t>
  </si>
  <si>
    <t>Consult Department of Radiology</t>
  </si>
  <si>
    <t>Mammogram/Ultrasound Consult</t>
  </si>
  <si>
    <t>Neurology Clinic ROS</t>
  </si>
  <si>
    <t>Telephone Progress Note</t>
  </si>
  <si>
    <t>Neurology OP Sheet</t>
  </si>
  <si>
    <t>NP H &amp; P (Levine)-Neuro</t>
  </si>
  <si>
    <t>NP H &amp; P (Cuette)-Neuro</t>
  </si>
  <si>
    <t>Epilepsy Clinic Progress Record-Neuro</t>
  </si>
  <si>
    <t>Telephone Progress Note-Neuro</t>
  </si>
  <si>
    <t>Child and Adolescent Initial Assessment</t>
  </si>
  <si>
    <t>Psychiatric Initial Evaluation</t>
  </si>
  <si>
    <t>Detailed F/U Progress Note (Psych)</t>
  </si>
  <si>
    <t>Brief F/U Progress Note (Psych)</t>
  </si>
  <si>
    <t>Diagnosis and Procedures Review</t>
  </si>
  <si>
    <t>Discharge/Transfer/Update Summary Note</t>
  </si>
  <si>
    <t>Abnormal Involuntary Movement Scale</t>
  </si>
  <si>
    <t>Mini-Mental State Examination</t>
  </si>
  <si>
    <t>Mini-Examen del Estado mental</t>
  </si>
  <si>
    <t>Initial Exam Note (Lacarte)</t>
  </si>
  <si>
    <t>Family History Note</t>
  </si>
  <si>
    <t>Patient Admission History Note</t>
  </si>
  <si>
    <t>Pre-op Check List</t>
  </si>
  <si>
    <t>Admit order Sheet (Meier)</t>
  </si>
  <si>
    <t>Pediatric Physical</t>
  </si>
  <si>
    <t>Resident/Faculty Progress Note</t>
  </si>
  <si>
    <t>Outpatient Visit Sheet</t>
  </si>
  <si>
    <t>Telephone Triage Note</t>
  </si>
  <si>
    <t>General Consult Note</t>
  </si>
  <si>
    <t>Sierra/Providence Order Sheet</t>
  </si>
  <si>
    <t xml:space="preserve">Rheumatology Lab Check </t>
  </si>
  <si>
    <t>Picture Note Title</t>
  </si>
  <si>
    <t xml:space="preserve">Not a priority Per Dr Lyn </t>
  </si>
  <si>
    <t>PACS Interface</t>
  </si>
  <si>
    <t>OB History Rem Dial Template</t>
  </si>
  <si>
    <t>Gyn History Rem Dial Template</t>
  </si>
  <si>
    <t>Gyn Provider Rem Dial Template</t>
  </si>
  <si>
    <t>Compliance Approved; Combined Gyn Initial &amp; Gyn FU per Dr Lyn</t>
  </si>
  <si>
    <t>General/Dr Martin Rem Dial</t>
  </si>
  <si>
    <t>Please see below for Gyn Provider (Combined Init/F/U)</t>
  </si>
  <si>
    <t xml:space="preserve">DSS Working on this.  </t>
  </si>
  <si>
    <t>Stand alone available now.  Embedded product by May 1, 2010</t>
  </si>
  <si>
    <t>Unidirectional by 1/31/2010; Bi-directional by 5/1/2010.</t>
  </si>
  <si>
    <t>OB Centering Group Template (Boilerplate)</t>
  </si>
  <si>
    <t>OB Centering Session #1 Group Template</t>
  </si>
  <si>
    <t>OB Centering Session #2 Group Template</t>
  </si>
  <si>
    <t>OB Centering Session #3 Group Template</t>
  </si>
  <si>
    <t>OB Centering Session #4 Group Template</t>
  </si>
  <si>
    <t>OB Centering Session #5 Group Template</t>
  </si>
  <si>
    <t>OB Centering Session #6 Group Template</t>
  </si>
  <si>
    <t>OB Centering Session #7 Group Template</t>
  </si>
  <si>
    <t>OB Centering Session #8 Group Template</t>
  </si>
  <si>
    <t>OB Centering Session #9 Group Template</t>
  </si>
  <si>
    <t>OB Centering Session #10 Group Template</t>
  </si>
  <si>
    <t xml:space="preserve">Pending review by Betsy </t>
  </si>
  <si>
    <t>Pending Compliance clarification of restrition req of PHI.</t>
  </si>
  <si>
    <t>Compliance approved.</t>
  </si>
  <si>
    <t>Dermatalogy Developemnt</t>
  </si>
  <si>
    <t>Pending Dr. Vera's review for possible modifications.</t>
  </si>
  <si>
    <t>Audit Trail for EMR</t>
  </si>
  <si>
    <t>Per Vicky still in development as of 11/5/09</t>
  </si>
  <si>
    <t>Compliance Approved.</t>
  </si>
  <si>
    <t>Discussed at Oct Core meeting poss to use w/out Rx.  Doctor Shukla said no.</t>
  </si>
  <si>
    <t>Jorge</t>
  </si>
  <si>
    <t>OB/GYN Patient request forms/letters</t>
  </si>
  <si>
    <t>Currently being reviewed by Compliance.  DSS to place on live account 11/4/2009</t>
  </si>
  <si>
    <t>Nephrology</t>
  </si>
  <si>
    <t>General Template (Shukla)</t>
  </si>
  <si>
    <t>Bertha/Claudia</t>
  </si>
  <si>
    <t>Pulmonology Template</t>
  </si>
  <si>
    <t>OB/GYN Clinical Staff Procedure Template</t>
  </si>
  <si>
    <t>Chris H/Jorge</t>
  </si>
  <si>
    <t>Meeting w/Dr. Franco 11/20/2009</t>
  </si>
  <si>
    <t>Sports Medicine</t>
  </si>
  <si>
    <t>-</t>
  </si>
  <si>
    <t>Medical
Records</t>
  </si>
  <si>
    <t>TBD</t>
  </si>
  <si>
    <t>Chris H. to work with Dr. Islas on templ development.</t>
  </si>
  <si>
    <t>Tx Health Steps (2 - 6 Months)</t>
  </si>
  <si>
    <t>Tx Health Steps (7 - 12 Months)</t>
  </si>
  <si>
    <t>Tx Health Steps (13 mos. - 2 Years)</t>
  </si>
  <si>
    <t>Tx Health Steps (Birth - 1 Months)</t>
  </si>
  <si>
    <t>Tx Health Steps (3 - 5 Years)</t>
  </si>
  <si>
    <t>Tx Health Steps (6 - 10 Years)</t>
  </si>
  <si>
    <t>Tx Health Steps (Adolescent Health Records)</t>
  </si>
  <si>
    <t>Tx Health Steps (ChildHealthHistory)</t>
  </si>
  <si>
    <t>Tx Health Steps (Hearing Checklist)</t>
  </si>
  <si>
    <t>Tx Health Steps (Lead Prevention Program)</t>
  </si>
  <si>
    <t>Tx Health Steps (TB Questionnaire)</t>
  </si>
  <si>
    <t>FM Clinical Staff Note</t>
  </si>
  <si>
    <t>Compliance approval 11/24/2009.</t>
  </si>
  <si>
    <t>DSS</t>
  </si>
  <si>
    <t>Already in RDT Format.</t>
  </si>
  <si>
    <t>Araceli/Chris R met w/Dr. Reveles for changes/modifications to template.  Chris R to modify template.</t>
  </si>
  <si>
    <t>Reminder dialog template being worked on by Chris H.</t>
  </si>
  <si>
    <t>Being wked on by Chris R. will meet w/Dr. Shukla next week for her review and approval.</t>
  </si>
  <si>
    <t>Chris H.</t>
  </si>
  <si>
    <t>Chris H. to work w/Dr. Blandon on development.</t>
  </si>
  <si>
    <t>Bertha to set up appt to meet with  Dr. Z schedule to review.</t>
  </si>
  <si>
    <t xml:space="preserve">Pending dept purchase of a Camera. </t>
  </si>
  <si>
    <t>Claudia working w/Dr. Pema on modifications.</t>
  </si>
  <si>
    <r>
      <t xml:space="preserve">Not a priority Per Dr Lyn </t>
    </r>
    <r>
      <rPr>
        <b/>
        <sz val="10"/>
        <color theme="1"/>
        <rFont val="Calibri"/>
        <family val="2"/>
        <scheme val="minor"/>
      </rPr>
      <t>(Possible access restrictions required)</t>
    </r>
    <r>
      <rPr>
        <sz val="10"/>
        <color theme="1"/>
        <rFont val="Calibri"/>
        <family val="2"/>
        <scheme val="minor"/>
      </rPr>
      <t>.</t>
    </r>
  </si>
  <si>
    <t>Pending permision from Bravo to develop form (Copyright).</t>
  </si>
  <si>
    <t>Bertha to meet w/Rosie for Medication and Lab list on 12/2/09.</t>
  </si>
  <si>
    <t>Pediatric Newborn Visit</t>
  </si>
  <si>
    <t>Pediatric Infant/Toddler Visit</t>
  </si>
  <si>
    <t>Developmental Obs 2-10 Years</t>
  </si>
  <si>
    <t>Bertha meeting w/Dept on Dec. 9th.</t>
  </si>
  <si>
    <t>To be reviewed by Compliance 12/11/2009.</t>
  </si>
  <si>
    <t>Pending dept determination as to who will sign off on note(s).</t>
  </si>
  <si>
    <t>Compliance approved 11/30/2009.</t>
  </si>
  <si>
    <t>Compliance approved 11/6/2009.</t>
  </si>
  <si>
    <t>Discussed flow sheet options req by Dr. Lyn with DSS.  In DSS development.</t>
  </si>
  <si>
    <t>Chris R. wkg with Kayla who received copyright permission letter.</t>
  </si>
  <si>
    <t>Claudia working on modifications req by Dr. Saldivar.</t>
  </si>
  <si>
    <t>Pending DSS creation of Clinical Reminders.</t>
  </si>
  <si>
    <t>Alisha to discuss w/Dr. Lyn usage for Residents.</t>
  </si>
  <si>
    <t>Diabetic Letter 3 Hour GTT Results</t>
  </si>
  <si>
    <t>Diabetic Letter Missed Appt 3 Hour GTT</t>
  </si>
  <si>
    <t>Diabetic Letter Missed Appt OB</t>
  </si>
  <si>
    <t>Diabetic Letter 1 Hour GTT Results Abnormal 1</t>
  </si>
  <si>
    <t>Diabetic Letter 1 Hour GTT Results Abnormal 2</t>
  </si>
  <si>
    <t>To follow Quest's interface.</t>
  </si>
  <si>
    <t>DSS/Lubbock working on this?</t>
  </si>
  <si>
    <t>Conference call with DSS/UMC held. UMC updating PACS and RIS.  Will revisit first quarter of next year.</t>
  </si>
  <si>
    <t>Trained - Nov</t>
  </si>
  <si>
    <t>Other</t>
  </si>
  <si>
    <t>Ophth</t>
  </si>
  <si>
    <t>ER
Medicine</t>
  </si>
  <si>
    <t>Compliance approved</t>
  </si>
  <si>
    <t>Pending dept review prior to Compliance</t>
  </si>
  <si>
    <t>To be reviewed by Compliance 12.11.09/Shared Template with Family Medicine</t>
  </si>
  <si>
    <t>To be reviewed by Compliance 12/18/2009.</t>
  </si>
  <si>
    <t>DM Med/Meal AM Mixed/PM Mixed Insulin Spanish</t>
  </si>
  <si>
    <t>DM Med/Meal AM Mixed/PM Mixed Insulin English</t>
  </si>
  <si>
    <t>DM Med/Meal AM Mixed/HS NPH Insulin Spanish</t>
  </si>
  <si>
    <t>DM Med/Meal AM Mixed/HS NPH Insulin  English</t>
  </si>
  <si>
    <t>DM Med/Meal AM Mixed/PM Reg/HS NPH English</t>
  </si>
  <si>
    <t>DM Med/Meal AM Mixed/PM Reg/HS NPH Spanish</t>
  </si>
  <si>
    <t>Diabetic Meal/Med AM Glyburide Spanish</t>
  </si>
  <si>
    <t>Diabetic Meal/Med AM Glyburide English</t>
  </si>
  <si>
    <t>Diabetic Meal/Med PM Glyburide English</t>
  </si>
  <si>
    <t>Diabetic Meal/Med PM Glyburide Spanish</t>
  </si>
  <si>
    <t>Diabetic Meal/Med HS Glyburide English</t>
  </si>
  <si>
    <t>Diabetic Meal/Med HS Glyburide Spanish</t>
  </si>
  <si>
    <t>Diabetic Meal/Med AM/PM Glyb English</t>
  </si>
  <si>
    <t>Diabetic Meal/Med AM/PM Glyb Spanish</t>
  </si>
  <si>
    <t>Diabetic Meal/Med AM/HS Glyb English</t>
  </si>
  <si>
    <t>Diabetic Meal/Med AM/HS Glyb Spanish</t>
  </si>
  <si>
    <t>DM Med/Meal PM NPH Insulin English</t>
  </si>
  <si>
    <t>DM Med/Meal PM NPH Insulin Spanish</t>
  </si>
  <si>
    <t>DM Med/Meal HS NPH Insulin English</t>
  </si>
  <si>
    <t>DM Med/Meal HS NPH Insulin Spanish</t>
  </si>
  <si>
    <t>DM Med/Meal AM Mixed Insulin English</t>
  </si>
  <si>
    <t>DM Med/Meal AM Mixed Insulin Spanish</t>
  </si>
  <si>
    <t>DM Med/Meal AM Mixed/PM NPH Insulin Spanish</t>
  </si>
  <si>
    <t>DM Med/Meal AM Mixed/PM NPH Insulin English</t>
  </si>
  <si>
    <t>TTUHSC Authorizations</t>
  </si>
  <si>
    <t>TRAINED IN THE MONTH OF DECEMBER</t>
  </si>
  <si>
    <r>
      <t xml:space="preserve">DSS placed in live account 11/4/2009.  </t>
    </r>
    <r>
      <rPr>
        <b/>
        <sz val="10"/>
        <color theme="1"/>
        <rFont val="Calibri"/>
        <family val="2"/>
        <scheme val="minor"/>
      </rPr>
      <t xml:space="preserve">Pending Compliance approval. </t>
    </r>
  </si>
  <si>
    <t>DSS placed on LIVE account on 12/7/2009.  Bertha tested functionality, not working (12/16/09).</t>
  </si>
  <si>
    <t>Bertha sent screen shot to Arturo Diaz from Medicaid  to make sure temp meets Medicaid  requirements.</t>
  </si>
  <si>
    <t>Progress Note Provider (Peds)</t>
  </si>
  <si>
    <t>Progress Note Clinical Staff (Peds)</t>
  </si>
  <si>
    <t>Work/School Restrictions Note</t>
  </si>
  <si>
    <t>Patient Contact Note</t>
  </si>
  <si>
    <t>Surgery Schedule Form</t>
  </si>
  <si>
    <t>Consultation/Referral Letter</t>
  </si>
  <si>
    <t>Internal XR Order Form</t>
  </si>
  <si>
    <t>Physical Therapy Order Form</t>
  </si>
  <si>
    <t>Consent to Photograph</t>
  </si>
  <si>
    <t>Rehab Svcs Outpatient Referral</t>
  </si>
  <si>
    <t>UMC Dept of Radiology Form</t>
  </si>
</sst>
</file>

<file path=xl/styles.xml><?xml version="1.0" encoding="utf-8"?>
<styleSheet xmlns="http://schemas.openxmlformats.org/spreadsheetml/2006/main">
  <numFmts count="8">
    <numFmt numFmtId="164" formatCode="mm/dd/yy;@"/>
    <numFmt numFmtId="165" formatCode="mm/dd/yyyy"/>
    <numFmt numFmtId="166" formatCode="0.0%"/>
    <numFmt numFmtId="167" formatCode="??0%"/>
    <numFmt numFmtId="168" formatCode="?0"/>
    <numFmt numFmtId="169" formatCode="?0.0%"/>
    <numFmt numFmtId="170" formatCode="?0%"/>
    <numFmt numFmtId="171" formatCode="??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6" tint="0.79998168889431442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thin">
        <color theme="0"/>
      </bottom>
      <diagonal/>
    </border>
    <border>
      <left/>
      <right style="medium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medium">
        <color theme="0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5" fillId="0" borderId="3" xfId="0" applyFont="1" applyBorder="1"/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9" fontId="2" fillId="0" borderId="3" xfId="0" applyNumberFormat="1" applyFont="1" applyBorder="1"/>
    <xf numFmtId="9" fontId="8" fillId="0" borderId="3" xfId="0" applyNumberFormat="1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0" borderId="6" xfId="0" applyFont="1" applyBorder="1"/>
    <xf numFmtId="0" fontId="5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9" fontId="8" fillId="0" borderId="2" xfId="0" applyNumberFormat="1" applyFont="1" applyBorder="1"/>
    <xf numFmtId="0" fontId="4" fillId="2" borderId="3" xfId="0" applyFont="1" applyFill="1" applyBorder="1" applyAlignment="1">
      <alignment horizontal="center"/>
    </xf>
    <xf numFmtId="9" fontId="5" fillId="2" borderId="3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164" fontId="2" fillId="0" borderId="0" xfId="0" applyNumberFormat="1" applyFont="1" applyAlignment="1">
      <alignment horizontal="center" vertical="top"/>
    </xf>
    <xf numFmtId="0" fontId="5" fillId="3" borderId="3" xfId="0" applyFont="1" applyFill="1" applyBorder="1" applyAlignment="1">
      <alignment horizontal="left" vertical="top"/>
    </xf>
    <xf numFmtId="164" fontId="2" fillId="3" borderId="3" xfId="0" applyNumberFormat="1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164" fontId="2" fillId="0" borderId="3" xfId="0" applyNumberFormat="1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6" fillId="3" borderId="3" xfId="0" applyFont="1" applyFill="1" applyBorder="1" applyAlignment="1">
      <alignment vertical="top"/>
    </xf>
    <xf numFmtId="0" fontId="7" fillId="0" borderId="3" xfId="0" applyFont="1" applyBorder="1" applyAlignment="1">
      <alignment vertical="top"/>
    </xf>
    <xf numFmtId="0" fontId="0" fillId="0" borderId="3" xfId="0" applyBorder="1" applyAlignment="1">
      <alignment horizontal="center"/>
    </xf>
    <xf numFmtId="0" fontId="0" fillId="4" borderId="3" xfId="0" applyFill="1" applyBorder="1"/>
    <xf numFmtId="0" fontId="0" fillId="5" borderId="3" xfId="0" applyFill="1" applyBorder="1"/>
    <xf numFmtId="168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protection locked="0"/>
    </xf>
    <xf numFmtId="168" fontId="11" fillId="7" borderId="14" xfId="0" applyNumberFormat="1" applyFont="1" applyFill="1" applyBorder="1" applyAlignment="1" applyProtection="1">
      <alignment horizontal="center" vertical="center" wrapText="1"/>
      <protection locked="0"/>
    </xf>
    <xf numFmtId="168" fontId="9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169" fontId="2" fillId="0" borderId="3" xfId="0" applyNumberFormat="1" applyFont="1" applyBorder="1"/>
    <xf numFmtId="0" fontId="2" fillId="0" borderId="19" xfId="0" applyFont="1" applyBorder="1"/>
    <xf numFmtId="169" fontId="2" fillId="0" borderId="0" xfId="0" applyNumberFormat="1" applyFont="1"/>
    <xf numFmtId="0" fontId="10" fillId="0" borderId="1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168" fontId="10" fillId="0" borderId="3" xfId="0" applyNumberFormat="1" applyFont="1" applyBorder="1" applyAlignment="1" applyProtection="1">
      <alignment horizontal="center"/>
    </xf>
    <xf numFmtId="166" fontId="11" fillId="7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9" xfId="0" applyFont="1" applyFill="1" applyBorder="1" applyAlignment="1" applyProtection="1">
      <alignment vertical="center"/>
      <protection locked="0"/>
    </xf>
    <xf numFmtId="169" fontId="11" fillId="7" borderId="10" xfId="0" applyNumberFormat="1" applyFont="1" applyFill="1" applyBorder="1" applyAlignment="1" applyProtection="1">
      <alignment vertical="center"/>
      <protection locked="0"/>
    </xf>
    <xf numFmtId="0" fontId="11" fillId="7" borderId="9" xfId="0" applyFont="1" applyFill="1" applyBorder="1" applyAlignment="1" applyProtection="1">
      <alignment horizontal="center" vertical="center"/>
      <protection locked="0"/>
    </xf>
    <xf numFmtId="0" fontId="11" fillId="7" borderId="9" xfId="0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170" fontId="2" fillId="0" borderId="0" xfId="0" applyNumberFormat="1" applyFont="1" applyBorder="1" applyAlignment="1">
      <alignment horizontal="center"/>
    </xf>
    <xf numFmtId="0" fontId="2" fillId="0" borderId="4" xfId="0" applyFont="1" applyFill="1" applyBorder="1" applyAlignment="1" applyProtection="1">
      <protection locked="0"/>
    </xf>
    <xf numFmtId="168" fontId="10" fillId="0" borderId="20" xfId="0" applyNumberFormat="1" applyFont="1" applyBorder="1" applyAlignment="1" applyProtection="1">
      <alignment horizontal="center"/>
    </xf>
    <xf numFmtId="168" fontId="10" fillId="0" borderId="20" xfId="0" applyNumberFormat="1" applyFont="1" applyBorder="1" applyProtection="1">
      <protection locked="0"/>
    </xf>
    <xf numFmtId="168" fontId="10" fillId="6" borderId="10" xfId="0" applyNumberFormat="1" applyFont="1" applyFill="1" applyBorder="1" applyProtection="1">
      <protection locked="0"/>
    </xf>
    <xf numFmtId="167" fontId="11" fillId="7" borderId="14" xfId="0" applyNumberFormat="1" applyFont="1" applyFill="1" applyBorder="1" applyAlignment="1" applyProtection="1">
      <alignment horizontal="center" vertical="center" wrapText="1"/>
      <protection locked="0"/>
    </xf>
    <xf numFmtId="167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10" fillId="0" borderId="22" xfId="0" applyNumberFormat="1" applyFont="1" applyBorder="1" applyAlignment="1" applyProtection="1">
      <alignment horizontal="center"/>
    </xf>
    <xf numFmtId="167" fontId="0" fillId="0" borderId="0" xfId="0" applyNumberFormat="1"/>
    <xf numFmtId="167" fontId="10" fillId="0" borderId="21" xfId="0" applyNumberFormat="1" applyFont="1" applyBorder="1" applyAlignment="1" applyProtection="1">
      <alignment horizontal="center"/>
      <protection locked="0"/>
    </xf>
    <xf numFmtId="167" fontId="10" fillId="0" borderId="21" xfId="0" applyNumberFormat="1" applyFont="1" applyBorder="1" applyProtection="1">
      <protection locked="0"/>
    </xf>
    <xf numFmtId="167" fontId="11" fillId="7" borderId="15" xfId="0" applyNumberFormat="1" applyFont="1" applyFill="1" applyBorder="1" applyAlignment="1" applyProtection="1">
      <alignment horizontal="center" vertical="center" wrapText="1"/>
      <protection locked="0"/>
    </xf>
    <xf numFmtId="167" fontId="9" fillId="6" borderId="3" xfId="0" applyNumberFormat="1" applyFont="1" applyFill="1" applyBorder="1" applyAlignment="1" applyProtection="1">
      <alignment horizontal="center" vertical="center" wrapText="1"/>
      <protection locked="0"/>
    </xf>
    <xf numFmtId="167" fontId="10" fillId="6" borderId="3" xfId="0" applyNumberFormat="1" applyFont="1" applyFill="1" applyBorder="1" applyProtection="1">
      <protection locked="0"/>
    </xf>
    <xf numFmtId="167" fontId="10" fillId="6" borderId="3" xfId="0" applyNumberFormat="1" applyFont="1" applyFill="1" applyBorder="1" applyAlignment="1" applyProtection="1">
      <alignment horizontal="center"/>
    </xf>
    <xf numFmtId="167" fontId="10" fillId="0" borderId="21" xfId="0" applyNumberFormat="1" applyFont="1" applyBorder="1" applyAlignment="1" applyProtection="1">
      <alignment horizontal="center"/>
    </xf>
    <xf numFmtId="168" fontId="10" fillId="6" borderId="10" xfId="0" applyNumberFormat="1" applyFont="1" applyFill="1" applyBorder="1" applyProtection="1"/>
    <xf numFmtId="170" fontId="3" fillId="0" borderId="0" xfId="0" applyNumberFormat="1" applyFont="1" applyFill="1" applyBorder="1" applyAlignment="1"/>
    <xf numFmtId="0" fontId="3" fillId="0" borderId="0" xfId="0" applyFont="1" applyBorder="1"/>
    <xf numFmtId="166" fontId="2" fillId="0" borderId="0" xfId="0" applyNumberFormat="1" applyFont="1" applyBorder="1"/>
    <xf numFmtId="0" fontId="2" fillId="0" borderId="0" xfId="0" applyFont="1" applyBorder="1" applyProtection="1">
      <protection locked="0"/>
    </xf>
    <xf numFmtId="0" fontId="2" fillId="0" borderId="23" xfId="0" applyFont="1" applyFill="1" applyBorder="1" applyAlignment="1" applyProtection="1">
      <alignment horizontal="left"/>
      <protection locked="0"/>
    </xf>
    <xf numFmtId="0" fontId="10" fillId="0" borderId="23" xfId="0" applyFont="1" applyFill="1" applyBorder="1" applyAlignment="1" applyProtection="1">
      <protection locked="0"/>
    </xf>
    <xf numFmtId="0" fontId="2" fillId="0" borderId="23" xfId="0" applyFont="1" applyFill="1" applyBorder="1" applyAlignment="1" applyProtection="1"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27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protection locked="0"/>
    </xf>
    <xf numFmtId="0" fontId="2" fillId="0" borderId="24" xfId="0" applyFont="1" applyBorder="1" applyProtection="1">
      <protection locked="0"/>
    </xf>
    <xf numFmtId="168" fontId="11" fillId="7" borderId="40" xfId="0" applyNumberFormat="1" applyFont="1" applyFill="1" applyBorder="1" applyAlignment="1" applyProtection="1">
      <alignment horizontal="center" vertical="center" wrapText="1"/>
      <protection locked="0"/>
    </xf>
    <xf numFmtId="167" fontId="11" fillId="7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2" fillId="0" borderId="23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>
      <alignment vertical="top"/>
    </xf>
    <xf numFmtId="167" fontId="2" fillId="0" borderId="3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/>
    </xf>
    <xf numFmtId="165" fontId="2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166" fontId="5" fillId="0" borderId="11" xfId="0" applyNumberFormat="1" applyFont="1" applyFill="1" applyBorder="1" applyAlignment="1">
      <alignment horizontal="left" vertical="top"/>
    </xf>
    <xf numFmtId="0" fontId="2" fillId="0" borderId="9" xfId="0" applyFont="1" applyFill="1" applyBorder="1" applyAlignment="1">
      <alignment vertical="top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7" fontId="11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center" vertical="top"/>
    </xf>
    <xf numFmtId="171" fontId="10" fillId="0" borderId="20" xfId="0" applyNumberFormat="1" applyFont="1" applyFill="1" applyBorder="1" applyAlignment="1" applyProtection="1">
      <alignment horizontal="center" vertical="center" wrapText="1"/>
    </xf>
    <xf numFmtId="171" fontId="10" fillId="0" borderId="20" xfId="0" applyNumberFormat="1" applyFont="1" applyBorder="1" applyAlignment="1" applyProtection="1">
      <alignment horizontal="center"/>
    </xf>
    <xf numFmtId="171" fontId="10" fillId="0" borderId="20" xfId="0" applyNumberFormat="1" applyFont="1" applyBorder="1" applyAlignment="1" applyProtection="1">
      <alignment horizontal="center"/>
      <protection locked="0"/>
    </xf>
    <xf numFmtId="171" fontId="10" fillId="0" borderId="20" xfId="0" applyNumberFormat="1" applyFont="1" applyBorder="1" applyProtection="1">
      <protection locked="0"/>
    </xf>
    <xf numFmtId="171" fontId="10" fillId="0" borderId="3" xfId="0" applyNumberFormat="1" applyFont="1" applyFill="1" applyBorder="1" applyAlignment="1" applyProtection="1">
      <alignment horizontal="center" vertical="center" wrapText="1"/>
    </xf>
    <xf numFmtId="171" fontId="10" fillId="0" borderId="3" xfId="0" applyNumberFormat="1" applyFont="1" applyBorder="1" applyAlignment="1" applyProtection="1">
      <alignment horizontal="center"/>
    </xf>
    <xf numFmtId="0" fontId="2" fillId="0" borderId="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165" fontId="2" fillId="0" borderId="2" xfId="0" applyNumberFormat="1" applyFont="1" applyFill="1" applyBorder="1" applyAlignment="1">
      <alignment horizontal="center" vertical="top"/>
    </xf>
    <xf numFmtId="167" fontId="10" fillId="0" borderId="4" xfId="0" applyNumberFormat="1" applyFont="1" applyBorder="1" applyAlignment="1" applyProtection="1">
      <alignment horizontal="center"/>
    </xf>
    <xf numFmtId="167" fontId="10" fillId="0" borderId="4" xfId="0" applyNumberFormat="1" applyFont="1" applyBorder="1" applyProtection="1">
      <protection locked="0"/>
    </xf>
    <xf numFmtId="167" fontId="11" fillId="7" borderId="54" xfId="0" applyNumberFormat="1" applyFont="1" applyFill="1" applyBorder="1" applyAlignment="1" applyProtection="1">
      <alignment horizontal="center" vertical="center" wrapText="1"/>
      <protection locked="0"/>
    </xf>
    <xf numFmtId="168" fontId="11" fillId="7" borderId="55" xfId="0" applyNumberFormat="1" applyFont="1" applyFill="1" applyBorder="1" applyAlignment="1" applyProtection="1">
      <alignment horizontal="center" vertical="center" wrapText="1"/>
      <protection locked="0"/>
    </xf>
    <xf numFmtId="167" fontId="11" fillId="7" borderId="5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>
      <alignment vertical="top"/>
    </xf>
    <xf numFmtId="0" fontId="5" fillId="0" borderId="10" xfId="0" applyFont="1" applyFill="1" applyBorder="1" applyAlignment="1">
      <alignment vertical="top"/>
    </xf>
    <xf numFmtId="2" fontId="2" fillId="0" borderId="3" xfId="0" applyNumberFormat="1" applyFont="1" applyFill="1" applyBorder="1" applyAlignment="1">
      <alignment horizontal="center" vertical="top"/>
    </xf>
    <xf numFmtId="0" fontId="10" fillId="0" borderId="3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/>
    </xf>
    <xf numFmtId="0" fontId="10" fillId="0" borderId="10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5" fillId="0" borderId="11" xfId="0" applyFont="1" applyFill="1" applyBorder="1" applyAlignment="1">
      <alignment vertical="top"/>
    </xf>
    <xf numFmtId="165" fontId="2" fillId="0" borderId="11" xfId="0" applyNumberFormat="1" applyFont="1" applyFill="1" applyBorder="1" applyAlignment="1">
      <alignment horizontal="center" vertical="top"/>
    </xf>
    <xf numFmtId="0" fontId="2" fillId="0" borderId="1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2" fillId="0" borderId="10" xfId="0" applyFont="1" applyFill="1" applyBorder="1"/>
    <xf numFmtId="167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167" fontId="2" fillId="0" borderId="1" xfId="0" applyNumberFormat="1" applyFont="1" applyFill="1" applyBorder="1" applyAlignment="1">
      <alignment horizontal="center" vertical="top"/>
    </xf>
    <xf numFmtId="0" fontId="3" fillId="0" borderId="19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horizontal="center" vertical="top"/>
    </xf>
    <xf numFmtId="165" fontId="2" fillId="0" borderId="0" xfId="0" applyNumberFormat="1" applyFont="1" applyFill="1" applyBorder="1" applyAlignment="1">
      <alignment horizontal="center" vertical="top"/>
    </xf>
    <xf numFmtId="165" fontId="2" fillId="0" borderId="0" xfId="0" applyNumberFormat="1" applyFont="1" applyFill="1" applyBorder="1" applyAlignment="1">
      <alignment vertical="top"/>
    </xf>
    <xf numFmtId="0" fontId="3" fillId="0" borderId="3" xfId="0" applyFont="1" applyFill="1" applyBorder="1"/>
    <xf numFmtId="165" fontId="12" fillId="0" borderId="0" xfId="0" applyNumberFormat="1" applyFont="1" applyFill="1" applyBorder="1" applyAlignment="1">
      <alignment horizontal="center" vertical="top"/>
    </xf>
    <xf numFmtId="167" fontId="11" fillId="9" borderId="45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171" fontId="10" fillId="0" borderId="0" xfId="0" applyNumberFormat="1" applyFont="1" applyBorder="1" applyAlignment="1" applyProtection="1">
      <alignment horizontal="center"/>
    </xf>
    <xf numFmtId="167" fontId="10" fillId="0" borderId="0" xfId="0" applyNumberFormat="1" applyFont="1" applyBorder="1" applyAlignment="1" applyProtection="1">
      <alignment horizontal="center"/>
    </xf>
    <xf numFmtId="168" fontId="10" fillId="0" borderId="0" xfId="0" applyNumberFormat="1" applyFont="1" applyBorder="1" applyProtection="1">
      <protection locked="0"/>
    </xf>
    <xf numFmtId="167" fontId="10" fillId="0" borderId="0" xfId="0" applyNumberFormat="1" applyFont="1" applyBorder="1" applyProtection="1">
      <protection locked="0"/>
    </xf>
    <xf numFmtId="0" fontId="13" fillId="0" borderId="0" xfId="0" applyFont="1"/>
    <xf numFmtId="167" fontId="13" fillId="0" borderId="0" xfId="0" applyNumberFormat="1" applyFont="1"/>
    <xf numFmtId="0" fontId="2" fillId="0" borderId="23" xfId="0" applyFont="1" applyFill="1" applyBorder="1" applyAlignment="1" applyProtection="1">
      <alignment horizontal="left"/>
      <protection locked="0"/>
    </xf>
    <xf numFmtId="167" fontId="10" fillId="0" borderId="24" xfId="0" applyNumberFormat="1" applyFont="1" applyBorder="1" applyAlignment="1" applyProtection="1">
      <alignment horizontal="center"/>
    </xf>
    <xf numFmtId="167" fontId="10" fillId="0" borderId="23" xfId="0" applyNumberFormat="1" applyFont="1" applyBorder="1" applyAlignment="1" applyProtection="1">
      <alignment horizontal="center"/>
    </xf>
    <xf numFmtId="0" fontId="2" fillId="0" borderId="9" xfId="0" applyFont="1" applyBorder="1"/>
    <xf numFmtId="0" fontId="2" fillId="0" borderId="10" xfId="0" applyFont="1" applyFill="1" applyBorder="1" applyAlignment="1" applyProtection="1">
      <protection locked="0"/>
    </xf>
    <xf numFmtId="0" fontId="2" fillId="0" borderId="47" xfId="0" applyFont="1" applyBorder="1"/>
    <xf numFmtId="0" fontId="2" fillId="0" borderId="10" xfId="0" applyFont="1" applyBorder="1"/>
    <xf numFmtId="168" fontId="10" fillId="0" borderId="0" xfId="0" applyNumberFormat="1" applyFont="1" applyFill="1" applyBorder="1" applyProtection="1">
      <protection locked="0"/>
    </xf>
    <xf numFmtId="167" fontId="10" fillId="0" borderId="0" xfId="0" applyNumberFormat="1" applyFont="1" applyFill="1" applyBorder="1" applyProtection="1">
      <protection locked="0"/>
    </xf>
    <xf numFmtId="167" fontId="11" fillId="7" borderId="60" xfId="0" applyNumberFormat="1" applyFont="1" applyFill="1" applyBorder="1" applyAlignment="1" applyProtection="1">
      <alignment horizontal="center" vertical="center" wrapText="1"/>
      <protection locked="0"/>
    </xf>
    <xf numFmtId="167" fontId="11" fillId="7" borderId="6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9" xfId="0" applyFont="1" applyFill="1" applyBorder="1" applyAlignment="1" applyProtection="1">
      <alignment vertical="center"/>
      <protection locked="0"/>
    </xf>
    <xf numFmtId="0" fontId="2" fillId="0" borderId="62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10" fillId="0" borderId="28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protection locked="0"/>
    </xf>
    <xf numFmtId="167" fontId="11" fillId="7" borderId="6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168" fontId="10" fillId="0" borderId="9" xfId="0" applyNumberFormat="1" applyFont="1" applyBorder="1" applyAlignment="1" applyProtection="1">
      <protection locked="0"/>
    </xf>
    <xf numFmtId="168" fontId="10" fillId="0" borderId="4" xfId="0" applyNumberFormat="1" applyFont="1" applyBorder="1" applyAlignment="1" applyProtection="1">
      <protection locked="0"/>
    </xf>
    <xf numFmtId="168" fontId="10" fillId="0" borderId="10" xfId="0" applyNumberFormat="1" applyFont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168" fontId="10" fillId="0" borderId="9" xfId="0" applyNumberFormat="1" applyFont="1" applyFill="1" applyBorder="1" applyAlignment="1" applyProtection="1">
      <alignment vertical="center"/>
      <protection locked="0"/>
    </xf>
    <xf numFmtId="168" fontId="10" fillId="0" borderId="4" xfId="0" applyNumberFormat="1" applyFont="1" applyFill="1" applyBorder="1" applyAlignment="1" applyProtection="1">
      <alignment vertical="center"/>
      <protection locked="0"/>
    </xf>
    <xf numFmtId="168" fontId="10" fillId="0" borderId="10" xfId="0" applyNumberFormat="1" applyFont="1" applyFill="1" applyBorder="1" applyAlignment="1" applyProtection="1">
      <alignment vertical="center"/>
      <protection locked="0"/>
    </xf>
    <xf numFmtId="168" fontId="10" fillId="0" borderId="9" xfId="0" applyNumberFormat="1" applyFont="1" applyFill="1" applyBorder="1" applyAlignment="1" applyProtection="1">
      <alignment vertical="center" wrapText="1"/>
    </xf>
    <xf numFmtId="168" fontId="10" fillId="0" borderId="4" xfId="0" applyNumberFormat="1" applyFont="1" applyFill="1" applyBorder="1" applyAlignment="1" applyProtection="1">
      <alignment vertical="center" wrapText="1"/>
    </xf>
    <xf numFmtId="168" fontId="10" fillId="0" borderId="10" xfId="0" applyNumberFormat="1" applyFont="1" applyFill="1" applyBorder="1" applyAlignment="1" applyProtection="1">
      <alignment vertical="center" wrapText="1"/>
    </xf>
    <xf numFmtId="0" fontId="2" fillId="0" borderId="9" xfId="0" applyFont="1" applyBorder="1" applyAlignment="1"/>
    <xf numFmtId="0" fontId="2" fillId="0" borderId="4" xfId="0" applyFont="1" applyBorder="1" applyAlignment="1"/>
    <xf numFmtId="0" fontId="2" fillId="0" borderId="10" xfId="0" applyFont="1" applyBorder="1" applyAlignment="1"/>
    <xf numFmtId="0" fontId="2" fillId="10" borderId="9" xfId="0" applyFont="1" applyFill="1" applyBorder="1" applyAlignment="1">
      <alignment vertical="top"/>
    </xf>
    <xf numFmtId="0" fontId="2" fillId="10" borderId="10" xfId="0" applyFont="1" applyFill="1" applyBorder="1" applyAlignment="1">
      <alignment vertical="top"/>
    </xf>
    <xf numFmtId="167" fontId="2" fillId="10" borderId="3" xfId="0" applyNumberFormat="1" applyFont="1" applyFill="1" applyBorder="1" applyAlignment="1">
      <alignment horizontal="center" vertical="top"/>
    </xf>
    <xf numFmtId="165" fontId="2" fillId="10" borderId="3" xfId="0" applyNumberFormat="1" applyFont="1" applyFill="1" applyBorder="1" applyAlignment="1">
      <alignment horizontal="center" vertical="top"/>
    </xf>
    <xf numFmtId="0" fontId="2" fillId="10" borderId="0" xfId="0" applyFont="1" applyFill="1" applyBorder="1" applyAlignment="1">
      <alignment vertical="top"/>
    </xf>
    <xf numFmtId="0" fontId="2" fillId="10" borderId="3" xfId="0" applyFont="1" applyFill="1" applyBorder="1" applyAlignment="1">
      <alignment vertical="top"/>
    </xf>
    <xf numFmtId="165" fontId="2" fillId="10" borderId="0" xfId="0" applyNumberFormat="1" applyFont="1" applyFill="1" applyBorder="1" applyAlignment="1">
      <alignment vertical="top"/>
    </xf>
    <xf numFmtId="165" fontId="2" fillId="0" borderId="30" xfId="0" applyNumberFormat="1" applyFont="1" applyFill="1" applyBorder="1" applyAlignment="1" applyProtection="1">
      <alignment horizontal="center"/>
      <protection locked="0"/>
    </xf>
    <xf numFmtId="165" fontId="2" fillId="0" borderId="29" xfId="0" applyNumberFormat="1" applyFont="1" applyFill="1" applyBorder="1" applyAlignment="1" applyProtection="1">
      <alignment horizontal="center"/>
      <protection locked="0"/>
    </xf>
    <xf numFmtId="165" fontId="2" fillId="0" borderId="26" xfId="0" applyNumberFormat="1" applyFont="1" applyFill="1" applyBorder="1" applyAlignment="1" applyProtection="1">
      <alignment horizontal="center"/>
      <protection locked="0"/>
    </xf>
    <xf numFmtId="165" fontId="2" fillId="0" borderId="28" xfId="0" applyNumberFormat="1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left"/>
      <protection locked="0"/>
    </xf>
    <xf numFmtId="0" fontId="2" fillId="0" borderId="23" xfId="0" applyFont="1" applyFill="1" applyBorder="1" applyAlignment="1" applyProtection="1">
      <alignment horizontal="left"/>
      <protection locked="0"/>
    </xf>
    <xf numFmtId="168" fontId="11" fillId="7" borderId="38" xfId="0" applyNumberFormat="1" applyFont="1" applyFill="1" applyBorder="1" applyAlignment="1" applyProtection="1">
      <alignment horizontal="center" vertical="center" wrapText="1"/>
      <protection locked="0"/>
    </xf>
    <xf numFmtId="168" fontId="11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32" xfId="0" applyFont="1" applyFill="1" applyBorder="1" applyAlignment="1" applyProtection="1">
      <alignment horizontal="center" vertical="center"/>
      <protection locked="0"/>
    </xf>
    <xf numFmtId="0" fontId="11" fillId="7" borderId="33" xfId="0" applyFont="1" applyFill="1" applyBorder="1" applyAlignment="1" applyProtection="1">
      <alignment horizontal="center" vertical="center"/>
      <protection locked="0"/>
    </xf>
    <xf numFmtId="0" fontId="11" fillId="7" borderId="34" xfId="0" applyFont="1" applyFill="1" applyBorder="1" applyAlignment="1" applyProtection="1">
      <alignment horizontal="center" vertical="center"/>
      <protection locked="0"/>
    </xf>
    <xf numFmtId="0" fontId="11" fillId="7" borderId="35" xfId="0" applyFont="1" applyFill="1" applyBorder="1" applyAlignment="1" applyProtection="1">
      <alignment horizontal="center" vertical="center"/>
      <protection locked="0"/>
    </xf>
    <xf numFmtId="168" fontId="11" fillId="7" borderId="52" xfId="0" applyNumberFormat="1" applyFont="1" applyFill="1" applyBorder="1" applyAlignment="1" applyProtection="1">
      <alignment horizontal="center" vertical="center" wrapText="1"/>
      <protection locked="0"/>
    </xf>
    <xf numFmtId="168" fontId="11" fillId="7" borderId="5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left"/>
      <protection locked="0"/>
    </xf>
    <xf numFmtId="0" fontId="2" fillId="0" borderId="31" xfId="0" applyFont="1" applyFill="1" applyBorder="1" applyAlignment="1" applyProtection="1">
      <alignment horizontal="left"/>
      <protection locked="0"/>
    </xf>
    <xf numFmtId="165" fontId="2" fillId="0" borderId="24" xfId="0" applyNumberFormat="1" applyFont="1" applyFill="1" applyBorder="1" applyAlignment="1" applyProtection="1">
      <alignment horizontal="center"/>
      <protection locked="0"/>
    </xf>
    <xf numFmtId="165" fontId="2" fillId="0" borderId="23" xfId="0" applyNumberFormat="1" applyFont="1" applyFill="1" applyBorder="1" applyAlignment="1" applyProtection="1">
      <alignment horizontal="center"/>
      <protection locked="0"/>
    </xf>
    <xf numFmtId="169" fontId="11" fillId="7" borderId="36" xfId="0" applyNumberFormat="1" applyFont="1" applyFill="1" applyBorder="1" applyAlignment="1" applyProtection="1">
      <alignment horizontal="center" vertical="center"/>
      <protection locked="0"/>
    </xf>
    <xf numFmtId="169" fontId="11" fillId="7" borderId="37" xfId="0" applyNumberFormat="1" applyFont="1" applyFill="1" applyBorder="1" applyAlignment="1" applyProtection="1">
      <alignment horizontal="center" vertical="center"/>
      <protection locked="0"/>
    </xf>
    <xf numFmtId="0" fontId="10" fillId="8" borderId="25" xfId="0" applyFont="1" applyFill="1" applyBorder="1" applyAlignment="1">
      <alignment horizontal="left"/>
    </xf>
    <xf numFmtId="0" fontId="10" fillId="8" borderId="58" xfId="0" applyFont="1" applyFill="1" applyBorder="1" applyAlignment="1">
      <alignment horizontal="left"/>
    </xf>
    <xf numFmtId="170" fontId="11" fillId="7" borderId="37" xfId="0" applyNumberFormat="1" applyFont="1" applyFill="1" applyBorder="1" applyAlignment="1" applyProtection="1">
      <alignment horizontal="center" vertical="center" wrapText="1"/>
      <protection locked="0"/>
    </xf>
    <xf numFmtId="168" fontId="11" fillId="7" borderId="6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left"/>
      <protection locked="0"/>
    </xf>
    <xf numFmtId="0" fontId="2" fillId="0" borderId="21" xfId="0" applyFont="1" applyFill="1" applyBorder="1" applyAlignment="1" applyProtection="1">
      <alignment horizontal="left"/>
      <protection locked="0"/>
    </xf>
    <xf numFmtId="168" fontId="10" fillId="0" borderId="62" xfId="0" applyNumberFormat="1" applyFont="1" applyBorder="1" applyAlignment="1" applyProtection="1">
      <alignment horizontal="center"/>
      <protection locked="0"/>
    </xf>
    <xf numFmtId="168" fontId="10" fillId="0" borderId="5" xfId="0" applyNumberFormat="1" applyFont="1" applyBorder="1" applyAlignment="1" applyProtection="1">
      <alignment horizontal="center"/>
      <protection locked="0"/>
    </xf>
    <xf numFmtId="168" fontId="10" fillId="0" borderId="8" xfId="0" applyNumberFormat="1" applyFont="1" applyBorder="1" applyAlignment="1" applyProtection="1">
      <alignment horizontal="center"/>
      <protection locked="0"/>
    </xf>
    <xf numFmtId="170" fontId="11" fillId="7" borderId="37" xfId="0" applyNumberFormat="1" applyFont="1" applyFill="1" applyBorder="1" applyAlignment="1" applyProtection="1">
      <alignment horizontal="center" vertical="center"/>
      <protection locked="0"/>
    </xf>
    <xf numFmtId="170" fontId="11" fillId="7" borderId="50" xfId="0" applyNumberFormat="1" applyFont="1" applyFill="1" applyBorder="1" applyAlignment="1" applyProtection="1">
      <alignment horizontal="center" vertical="center" wrapText="1"/>
      <protection locked="0"/>
    </xf>
    <xf numFmtId="170" fontId="11" fillId="7" borderId="51" xfId="0" applyNumberFormat="1" applyFont="1" applyFill="1" applyBorder="1" applyAlignment="1" applyProtection="1">
      <alignment horizontal="center" vertical="center" wrapText="1"/>
      <protection locked="0"/>
    </xf>
    <xf numFmtId="170" fontId="11" fillId="7" borderId="65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25" xfId="0" applyNumberFormat="1" applyFont="1" applyBorder="1" applyAlignment="1">
      <alignment horizontal="center"/>
    </xf>
    <xf numFmtId="167" fontId="2" fillId="0" borderId="30" xfId="0" applyNumberFormat="1" applyFont="1" applyBorder="1" applyAlignment="1">
      <alignment horizontal="center"/>
    </xf>
    <xf numFmtId="167" fontId="10" fillId="0" borderId="24" xfId="0" applyNumberFormat="1" applyFont="1" applyBorder="1" applyAlignment="1" applyProtection="1">
      <alignment horizontal="center"/>
    </xf>
    <xf numFmtId="167" fontId="10" fillId="0" borderId="10" xfId="0" applyNumberFormat="1" applyFont="1" applyBorder="1" applyAlignment="1" applyProtection="1">
      <alignment horizontal="center"/>
    </xf>
    <xf numFmtId="167" fontId="2" fillId="0" borderId="58" xfId="0" applyNumberFormat="1" applyFont="1" applyBorder="1" applyAlignment="1">
      <alignment horizontal="center"/>
    </xf>
    <xf numFmtId="167" fontId="2" fillId="0" borderId="20" xfId="0" applyNumberFormat="1" applyFont="1" applyBorder="1" applyAlignment="1">
      <alignment horizontal="center"/>
    </xf>
    <xf numFmtId="167" fontId="2" fillId="0" borderId="26" xfId="0" applyNumberFormat="1" applyFont="1" applyBorder="1" applyAlignment="1">
      <alignment horizontal="center"/>
    </xf>
    <xf numFmtId="167" fontId="2" fillId="0" borderId="27" xfId="0" applyNumberFormat="1" applyFont="1" applyBorder="1" applyAlignment="1">
      <alignment horizontal="center"/>
    </xf>
    <xf numFmtId="167" fontId="10" fillId="0" borderId="23" xfId="0" applyNumberFormat="1" applyFont="1" applyBorder="1" applyAlignment="1" applyProtection="1">
      <alignment horizontal="center"/>
    </xf>
    <xf numFmtId="0" fontId="15" fillId="0" borderId="0" xfId="0" applyFont="1" applyBorder="1" applyAlignment="1">
      <alignment horizontal="center"/>
    </xf>
    <xf numFmtId="0" fontId="2" fillId="0" borderId="9" xfId="0" applyFont="1" applyFill="1" applyBorder="1" applyAlignment="1" applyProtection="1">
      <alignment horizontal="left"/>
      <protection locked="0"/>
    </xf>
    <xf numFmtId="167" fontId="10" fillId="0" borderId="24" xfId="0" applyNumberFormat="1" applyFont="1" applyBorder="1" applyAlignment="1" applyProtection="1">
      <alignment horizontal="center"/>
      <protection locked="0"/>
    </xf>
    <xf numFmtId="167" fontId="10" fillId="0" borderId="23" xfId="0" applyNumberFormat="1" applyFont="1" applyBorder="1" applyAlignment="1" applyProtection="1">
      <alignment horizontal="center"/>
      <protection locked="0"/>
    </xf>
    <xf numFmtId="170" fontId="2" fillId="0" borderId="25" xfId="0" applyNumberFormat="1" applyFont="1" applyBorder="1" applyAlignment="1">
      <alignment horizontal="center"/>
    </xf>
    <xf numFmtId="170" fontId="2" fillId="0" borderId="58" xfId="0" applyNumberFormat="1" applyFont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8" fontId="10" fillId="6" borderId="24" xfId="0" applyNumberFormat="1" applyFont="1" applyFill="1" applyBorder="1" applyAlignment="1" applyProtection="1">
      <alignment horizontal="center"/>
      <protection locked="0"/>
    </xf>
    <xf numFmtId="168" fontId="10" fillId="6" borderId="10" xfId="0" applyNumberFormat="1" applyFont="1" applyFill="1" applyBorder="1" applyAlignment="1" applyProtection="1">
      <alignment horizontal="center"/>
      <protection locked="0"/>
    </xf>
    <xf numFmtId="168" fontId="10" fillId="0" borderId="24" xfId="0" applyNumberFormat="1" applyFont="1" applyBorder="1" applyAlignment="1" applyProtection="1">
      <alignment horizontal="center"/>
      <protection locked="0"/>
    </xf>
    <xf numFmtId="168" fontId="10" fillId="0" borderId="23" xfId="0" applyNumberFormat="1" applyFont="1" applyBorder="1" applyAlignment="1" applyProtection="1">
      <alignment horizontal="center"/>
      <protection locked="0"/>
    </xf>
    <xf numFmtId="168" fontId="11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168" fontId="11" fillId="7" borderId="13" xfId="0" applyNumberFormat="1" applyFont="1" applyFill="1" applyBorder="1" applyAlignment="1" applyProtection="1">
      <alignment horizontal="center" vertical="center" wrapText="1"/>
      <protection locked="0"/>
    </xf>
    <xf numFmtId="168" fontId="10" fillId="0" borderId="58" xfId="0" applyNumberFormat="1" applyFont="1" applyBorder="1" applyAlignment="1" applyProtection="1">
      <alignment horizontal="center"/>
      <protection locked="0"/>
    </xf>
    <xf numFmtId="168" fontId="10" fillId="0" borderId="58" xfId="0" applyNumberFormat="1" applyFont="1" applyFill="1" applyBorder="1" applyAlignment="1" applyProtection="1">
      <alignment horizontal="center" vertical="center" wrapText="1"/>
    </xf>
    <xf numFmtId="168" fontId="2" fillId="0" borderId="23" xfId="0" applyNumberFormat="1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168" fontId="10" fillId="6" borderId="58" xfId="0" applyNumberFormat="1" applyFont="1" applyFill="1" applyBorder="1" applyAlignment="1" applyProtection="1">
      <alignment horizontal="center"/>
      <protection locked="0"/>
    </xf>
    <xf numFmtId="168" fontId="10" fillId="6" borderId="20" xfId="0" applyNumberFormat="1" applyFont="1" applyFill="1" applyBorder="1" applyAlignment="1" applyProtection="1">
      <alignment horizontal="center"/>
      <protection locked="0"/>
    </xf>
    <xf numFmtId="168" fontId="2" fillId="6" borderId="23" xfId="0" applyNumberFormat="1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/>
    </xf>
    <xf numFmtId="0" fontId="14" fillId="7" borderId="9" xfId="0" applyFont="1" applyFill="1" applyBorder="1" applyAlignment="1" applyProtection="1">
      <alignment horizontal="center" vertical="center"/>
      <protection locked="0"/>
    </xf>
    <xf numFmtId="0" fontId="14" fillId="7" borderId="57" xfId="0" applyFont="1" applyFill="1" applyBorder="1" applyAlignment="1" applyProtection="1">
      <alignment horizontal="center" vertical="center"/>
      <protection locked="0"/>
    </xf>
    <xf numFmtId="168" fontId="10" fillId="0" borderId="24" xfId="0" applyNumberFormat="1" applyFont="1" applyBorder="1" applyAlignment="1" applyProtection="1">
      <alignment horizontal="center"/>
    </xf>
    <xf numFmtId="168" fontId="10" fillId="0" borderId="23" xfId="0" applyNumberFormat="1" applyFont="1" applyBorder="1" applyAlignment="1" applyProtection="1">
      <alignment horizontal="center"/>
    </xf>
    <xf numFmtId="168" fontId="10" fillId="0" borderId="24" xfId="0" applyNumberFormat="1" applyFont="1" applyFill="1" applyBorder="1" applyAlignment="1" applyProtection="1">
      <alignment horizontal="center" vertical="center" wrapText="1"/>
    </xf>
    <xf numFmtId="168" fontId="10" fillId="0" borderId="23" xfId="0" applyNumberFormat="1" applyFont="1" applyFill="1" applyBorder="1" applyAlignment="1" applyProtection="1">
      <alignment horizontal="center" vertical="center" wrapText="1"/>
    </xf>
    <xf numFmtId="168" fontId="10" fillId="0" borderId="4" xfId="0" applyNumberFormat="1" applyFont="1" applyBorder="1" applyAlignment="1" applyProtection="1">
      <alignment horizontal="center"/>
    </xf>
    <xf numFmtId="168" fontId="10" fillId="0" borderId="4" xfId="0" applyNumberFormat="1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11" fillId="7" borderId="16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7" xfId="0" applyFont="1" applyFill="1" applyBorder="1" applyAlignment="1" applyProtection="1">
      <alignment horizontal="center" vertical="center"/>
      <protection locked="0"/>
    </xf>
    <xf numFmtId="0" fontId="11" fillId="7" borderId="18" xfId="0" applyFont="1" applyFill="1" applyBorder="1" applyAlignment="1" applyProtection="1">
      <alignment horizontal="center" vertical="center"/>
      <protection locked="0"/>
    </xf>
    <xf numFmtId="168" fontId="11" fillId="7" borderId="48" xfId="0" applyNumberFormat="1" applyFont="1" applyFill="1" applyBorder="1" applyAlignment="1" applyProtection="1">
      <alignment horizontal="center" vertical="center" wrapText="1"/>
      <protection locked="0"/>
    </xf>
    <xf numFmtId="168" fontId="11" fillId="7" borderId="4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165" fontId="2" fillId="0" borderId="4" xfId="0" applyNumberFormat="1" applyFont="1" applyFill="1" applyBorder="1" applyAlignment="1" applyProtection="1">
      <alignment horizontal="center"/>
      <protection locked="0"/>
    </xf>
    <xf numFmtId="165" fontId="2" fillId="0" borderId="10" xfId="0" applyNumberFormat="1" applyFont="1" applyFill="1" applyBorder="1" applyAlignment="1" applyProtection="1">
      <alignment horizontal="center"/>
      <protection locked="0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44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45" xfId="0" applyFont="1" applyFill="1" applyBorder="1" applyAlignment="1">
      <alignment horizontal="center" vertical="center" wrapText="1"/>
    </xf>
    <xf numFmtId="167" fontId="11" fillId="9" borderId="12" xfId="1" applyNumberFormat="1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9" borderId="46" xfId="0" applyFont="1" applyFill="1" applyBorder="1" applyAlignment="1">
      <alignment horizontal="center" vertical="center"/>
    </xf>
    <xf numFmtId="165" fontId="11" fillId="9" borderId="12" xfId="0" applyNumberFormat="1" applyFont="1" applyFill="1" applyBorder="1" applyAlignment="1">
      <alignment horizontal="center" vertical="center" wrapText="1"/>
    </xf>
    <xf numFmtId="165" fontId="11" fillId="9" borderId="45" xfId="0" applyNumberFormat="1" applyFont="1" applyFill="1" applyBorder="1" applyAlignment="1">
      <alignment horizontal="center" vertical="center" wrapText="1"/>
    </xf>
    <xf numFmtId="165" fontId="11" fillId="9" borderId="43" xfId="0" applyNumberFormat="1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168" fontId="10" fillId="0" borderId="9" xfId="0" applyNumberFormat="1" applyFont="1" applyBorder="1" applyAlignment="1" applyProtection="1">
      <alignment horizontal="center"/>
      <protection locked="0"/>
    </xf>
    <xf numFmtId="168" fontId="10" fillId="0" borderId="10" xfId="0" applyNumberFormat="1" applyFont="1" applyBorder="1" applyAlignment="1" applyProtection="1">
      <alignment horizontal="center"/>
      <protection locked="0"/>
    </xf>
    <xf numFmtId="168" fontId="2" fillId="0" borderId="9" xfId="0" applyNumberFormat="1" applyFont="1" applyBorder="1" applyAlignment="1" applyProtection="1">
      <alignment horizontal="center"/>
      <protection locked="0"/>
    </xf>
    <xf numFmtId="168" fontId="2" fillId="0" borderId="10" xfId="0" applyNumberFormat="1" applyFont="1" applyBorder="1" applyAlignment="1" applyProtection="1">
      <alignment horizontal="center"/>
      <protection locked="0"/>
    </xf>
    <xf numFmtId="0" fontId="11" fillId="7" borderId="9" xfId="0" applyFont="1" applyFill="1" applyBorder="1" applyAlignment="1" applyProtection="1">
      <alignment horizontal="center" vertical="center"/>
      <protection locked="0"/>
    </xf>
    <xf numFmtId="0" fontId="11" fillId="7" borderId="10" xfId="0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END%20USERS%20FOR%20O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END%20USERS%20FOR%20IM%20-%20W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B2">
            <v>19</v>
          </cell>
          <cell r="E2">
            <v>19</v>
          </cell>
          <cell r="G2">
            <v>18</v>
          </cell>
        </row>
        <row r="3">
          <cell r="B3">
            <v>16</v>
          </cell>
          <cell r="E3">
            <v>16</v>
          </cell>
          <cell r="G3">
            <v>16</v>
          </cell>
        </row>
        <row r="4">
          <cell r="B4">
            <v>7</v>
          </cell>
          <cell r="E4">
            <v>7</v>
          </cell>
          <cell r="G4">
            <v>7</v>
          </cell>
        </row>
        <row r="5">
          <cell r="B5">
            <v>60</v>
          </cell>
          <cell r="E5">
            <v>44</v>
          </cell>
          <cell r="G5">
            <v>44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aculty"/>
      <sheetName val="Residents"/>
      <sheetName val="Nursing Staff"/>
      <sheetName val="Clerical Staff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37</v>
          </cell>
          <cell r="E2">
            <v>27</v>
          </cell>
          <cell r="G2">
            <v>7</v>
          </cell>
        </row>
        <row r="3">
          <cell r="B3">
            <v>42</v>
          </cell>
          <cell r="E3">
            <v>28</v>
          </cell>
          <cell r="G3">
            <v>0</v>
          </cell>
        </row>
        <row r="4">
          <cell r="B4">
            <v>20</v>
          </cell>
          <cell r="E4">
            <v>17</v>
          </cell>
          <cell r="G4">
            <v>8</v>
          </cell>
        </row>
        <row r="5">
          <cell r="B5">
            <v>33</v>
          </cell>
          <cell r="E5">
            <v>20</v>
          </cell>
          <cell r="G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2"/>
  <sheetViews>
    <sheetView view="pageLayout" topLeftCell="D22" zoomScaleNormal="100" workbookViewId="0">
      <selection sqref="A1:AD1"/>
    </sheetView>
  </sheetViews>
  <sheetFormatPr defaultColWidth="6" defaultRowHeight="12.75"/>
  <cols>
    <col min="1" max="1" width="2.7109375" style="10" customWidth="1"/>
    <col min="2" max="2" width="19.140625" style="79" customWidth="1"/>
    <col min="3" max="12" width="5.28515625" style="79" customWidth="1"/>
    <col min="13" max="14" width="5.28515625" style="10" customWidth="1"/>
    <col min="15" max="16" width="5.28515625" style="79" customWidth="1"/>
    <col min="17" max="30" width="5.28515625" style="10" customWidth="1"/>
    <col min="31" max="16384" width="6" style="10"/>
  </cols>
  <sheetData>
    <row r="1" spans="1:30" ht="15.75">
      <c r="A1" s="265" t="s">
        <v>168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</row>
    <row r="2" spans="1:30" ht="13.5" thickBo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</row>
    <row r="3" spans="1:30" s="24" customFormat="1" ht="38.25" customHeight="1" thickBot="1">
      <c r="A3" s="241" t="s">
        <v>142</v>
      </c>
      <c r="B3" s="242"/>
      <c r="C3" s="245" t="s">
        <v>150</v>
      </c>
      <c r="D3" s="245"/>
      <c r="E3" s="252" t="s">
        <v>149</v>
      </c>
      <c r="F3" s="252"/>
      <c r="G3" s="245" t="s">
        <v>148</v>
      </c>
      <c r="H3" s="245"/>
      <c r="I3" s="253" t="s">
        <v>296</v>
      </c>
      <c r="J3" s="254"/>
      <c r="K3" s="252" t="s">
        <v>348</v>
      </c>
      <c r="L3" s="252"/>
      <c r="M3" s="252" t="s">
        <v>107</v>
      </c>
      <c r="N3" s="252"/>
      <c r="O3" s="252" t="s">
        <v>152</v>
      </c>
      <c r="P3" s="252"/>
      <c r="Q3" s="252" t="s">
        <v>153</v>
      </c>
      <c r="R3" s="252"/>
      <c r="S3" s="245" t="s">
        <v>155</v>
      </c>
      <c r="T3" s="245"/>
      <c r="U3" s="252" t="s">
        <v>154</v>
      </c>
      <c r="V3" s="252"/>
      <c r="W3" s="252" t="s">
        <v>156</v>
      </c>
      <c r="X3" s="252"/>
      <c r="Y3" s="245" t="s">
        <v>349</v>
      </c>
      <c r="Z3" s="245"/>
      <c r="AA3" s="245" t="s">
        <v>347</v>
      </c>
      <c r="AB3" s="255"/>
    </row>
    <row r="4" spans="1:30">
      <c r="A4" s="243" t="s">
        <v>136</v>
      </c>
      <c r="B4" s="243"/>
      <c r="C4" s="256">
        <f>D31</f>
        <v>0.98148148148148151</v>
      </c>
      <c r="D4" s="256"/>
      <c r="E4" s="256">
        <f>F31</f>
        <v>0.84313725490196079</v>
      </c>
      <c r="F4" s="256"/>
      <c r="G4" s="269">
        <f>Training!H21</f>
        <v>0.69696969696969702</v>
      </c>
      <c r="H4" s="269"/>
      <c r="I4" s="262">
        <f>J31</f>
        <v>0.33333333333333331</v>
      </c>
      <c r="J4" s="263"/>
      <c r="K4" s="256">
        <f>Training!L21</f>
        <v>0</v>
      </c>
      <c r="L4" s="256"/>
      <c r="M4" s="256">
        <f>Training!N21</f>
        <v>0</v>
      </c>
      <c r="N4" s="256"/>
      <c r="O4" s="256">
        <f>Training!P21</f>
        <v>0</v>
      </c>
      <c r="P4" s="256"/>
      <c r="Q4" s="256">
        <f>Training!R21</f>
        <v>0</v>
      </c>
      <c r="R4" s="256"/>
      <c r="S4" s="256">
        <f>Training!T21</f>
        <v>0</v>
      </c>
      <c r="T4" s="256"/>
      <c r="U4" s="256">
        <f>Training!V21</f>
        <v>0</v>
      </c>
      <c r="V4" s="256"/>
      <c r="W4" s="256">
        <f>Training!X21</f>
        <v>0</v>
      </c>
      <c r="X4" s="256"/>
      <c r="Y4" s="256">
        <f>Training!Z21</f>
        <v>0</v>
      </c>
      <c r="Z4" s="257"/>
      <c r="AA4" s="256">
        <f>Training!AB21</f>
        <v>0</v>
      </c>
      <c r="AB4" s="257"/>
    </row>
    <row r="5" spans="1:30" s="99" customFormat="1" ht="15" customHeight="1">
      <c r="A5" s="266" t="s">
        <v>167</v>
      </c>
      <c r="B5" s="228"/>
      <c r="C5" s="258">
        <f>IF($C$40&lt;&gt;0,$C$41/$C$40,0)</f>
        <v>0.5</v>
      </c>
      <c r="D5" s="264"/>
      <c r="E5" s="258">
        <f>IF($E$40&lt;&gt;0,$E$41/$E$40,0)</f>
        <v>0.68292682926829273</v>
      </c>
      <c r="F5" s="264"/>
      <c r="G5" s="258">
        <f>IF($G$40&lt;&gt;0,$G$41/$G$40,0)</f>
        <v>0.66666666666666663</v>
      </c>
      <c r="H5" s="264"/>
      <c r="I5" s="258">
        <f>IF($I$40&lt;&gt;0,$I$41/$I$40,0)</f>
        <v>0</v>
      </c>
      <c r="J5" s="264"/>
      <c r="K5" s="258">
        <f>IF($K$40&lt;&gt;0,$K$41/$K$40,0)</f>
        <v>1</v>
      </c>
      <c r="L5" s="264"/>
      <c r="M5" s="258">
        <f>IF($M$40&lt;&gt;0,$M$41/$M$40,0)</f>
        <v>0</v>
      </c>
      <c r="N5" s="264"/>
      <c r="O5" s="258">
        <f>IF($O$40&lt;&gt;0,$O$41/$O$40,0)</f>
        <v>0.47619047619047616</v>
      </c>
      <c r="P5" s="264"/>
      <c r="Q5" s="258">
        <f>IF($Q$40&lt;&gt;0,$Q$41/$Q$40,0)</f>
        <v>0</v>
      </c>
      <c r="R5" s="264"/>
      <c r="S5" s="258">
        <f>IF($S$40&lt;&gt;0,$S$41/$S$40,0)</f>
        <v>0</v>
      </c>
      <c r="T5" s="264"/>
      <c r="U5" s="267">
        <f>IF($U$40&lt;&gt;0,$U$41/$U$40,0)</f>
        <v>0</v>
      </c>
      <c r="V5" s="268"/>
      <c r="W5" s="258">
        <f>IF($W$40&lt;&gt;0,$W$41/$W$40,0)</f>
        <v>0</v>
      </c>
      <c r="X5" s="264"/>
      <c r="Y5" s="258">
        <f>IF($Y$40&lt;&gt;0,$Y$41/$Y$40,0)</f>
        <v>0</v>
      </c>
      <c r="Z5" s="259"/>
      <c r="AA5" s="258">
        <f>IF($Y$40&lt;&gt;0,$Y$41/$Y$40,0)</f>
        <v>0</v>
      </c>
      <c r="AB5" s="259"/>
    </row>
    <row r="6" spans="1:30">
      <c r="A6" s="244" t="s">
        <v>137</v>
      </c>
      <c r="B6" s="244"/>
      <c r="C6" s="260">
        <f>D32</f>
        <v>0.98113207547169812</v>
      </c>
      <c r="D6" s="260"/>
      <c r="E6" s="260">
        <f>F32</f>
        <v>0.98837209302325579</v>
      </c>
      <c r="F6" s="260"/>
      <c r="G6" s="270">
        <f>Training!H22</f>
        <v>0.16666666666666666</v>
      </c>
      <c r="H6" s="270"/>
      <c r="I6" s="260">
        <f>J32</f>
        <v>0</v>
      </c>
      <c r="J6" s="260"/>
      <c r="K6" s="260">
        <f>Training!L22</f>
        <v>0</v>
      </c>
      <c r="L6" s="260"/>
      <c r="M6" s="260">
        <f>Training!N22</f>
        <v>0</v>
      </c>
      <c r="N6" s="260"/>
      <c r="O6" s="260">
        <f>Training!P22</f>
        <v>0</v>
      </c>
      <c r="P6" s="260"/>
      <c r="Q6" s="260">
        <f>Training!R22</f>
        <v>0</v>
      </c>
      <c r="R6" s="260"/>
      <c r="S6" s="260">
        <f>Training!T22</f>
        <v>0</v>
      </c>
      <c r="T6" s="260"/>
      <c r="U6" s="260">
        <f>Training!V22</f>
        <v>0</v>
      </c>
      <c r="V6" s="260"/>
      <c r="W6" s="260">
        <f>Training!X22</f>
        <v>0</v>
      </c>
      <c r="X6" s="260"/>
      <c r="Y6" s="260">
        <f>Training!Z22</f>
        <v>0</v>
      </c>
      <c r="Z6" s="261"/>
      <c r="AA6" s="260">
        <f>Training!AB22</f>
        <v>0</v>
      </c>
      <c r="AB6" s="261"/>
    </row>
    <row r="7" spans="1:30">
      <c r="A7" s="97"/>
      <c r="P7" s="96"/>
    </row>
    <row r="8" spans="1:30">
      <c r="M8" s="98"/>
    </row>
    <row r="9" spans="1:30" ht="15.75">
      <c r="A9" s="265" t="s">
        <v>169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</row>
    <row r="10" spans="1:30" ht="13.5" thickBo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</row>
    <row r="11" spans="1:30" s="57" customFormat="1" ht="25.5" customHeight="1" thickBot="1">
      <c r="A11" s="231" t="s">
        <v>142</v>
      </c>
      <c r="B11" s="232"/>
      <c r="C11" s="229" t="s">
        <v>150</v>
      </c>
      <c r="D11" s="230"/>
      <c r="E11" s="229" t="s">
        <v>149</v>
      </c>
      <c r="F11" s="230"/>
      <c r="G11" s="229" t="s">
        <v>148</v>
      </c>
      <c r="H11" s="230"/>
      <c r="I11" s="235" t="s">
        <v>296</v>
      </c>
      <c r="J11" s="236"/>
      <c r="K11" s="229" t="s">
        <v>348</v>
      </c>
      <c r="L11" s="230"/>
      <c r="M11" s="229" t="s">
        <v>107</v>
      </c>
      <c r="N11" s="230"/>
      <c r="O11" s="229" t="s">
        <v>152</v>
      </c>
      <c r="P11" s="230"/>
      <c r="Q11" s="229" t="s">
        <v>153</v>
      </c>
      <c r="R11" s="230"/>
      <c r="S11" s="229" t="s">
        <v>155</v>
      </c>
      <c r="T11" s="230"/>
      <c r="U11" s="229" t="s">
        <v>154</v>
      </c>
      <c r="V11" s="230"/>
      <c r="W11" s="229" t="s">
        <v>156</v>
      </c>
      <c r="X11" s="230"/>
      <c r="Y11" s="229" t="s">
        <v>349</v>
      </c>
      <c r="Z11" s="230"/>
      <c r="AA11" s="229" t="s">
        <v>347</v>
      </c>
      <c r="AB11" s="230"/>
      <c r="AC11" s="229" t="s">
        <v>133</v>
      </c>
      <c r="AD11" s="230"/>
    </row>
    <row r="12" spans="1:30" s="57" customFormat="1" ht="13.5" thickBot="1">
      <c r="A12" s="233"/>
      <c r="B12" s="234"/>
      <c r="C12" s="107" t="s">
        <v>140</v>
      </c>
      <c r="D12" s="108" t="s">
        <v>141</v>
      </c>
      <c r="E12" s="107" t="s">
        <v>140</v>
      </c>
      <c r="F12" s="108" t="s">
        <v>141</v>
      </c>
      <c r="G12" s="107" t="s">
        <v>140</v>
      </c>
      <c r="H12" s="108" t="s">
        <v>141</v>
      </c>
      <c r="I12" s="146" t="s">
        <v>140</v>
      </c>
      <c r="J12" s="146" t="s">
        <v>141</v>
      </c>
      <c r="K12" s="107" t="s">
        <v>140</v>
      </c>
      <c r="L12" s="108" t="s">
        <v>141</v>
      </c>
      <c r="M12" s="107" t="s">
        <v>140</v>
      </c>
      <c r="N12" s="108" t="s">
        <v>141</v>
      </c>
      <c r="O12" s="107" t="s">
        <v>140</v>
      </c>
      <c r="P12" s="108" t="s">
        <v>141</v>
      </c>
      <c r="Q12" s="107" t="s">
        <v>140</v>
      </c>
      <c r="R12" s="108" t="s">
        <v>141</v>
      </c>
      <c r="S12" s="107" t="s">
        <v>140</v>
      </c>
      <c r="T12" s="108" t="s">
        <v>141</v>
      </c>
      <c r="U12" s="107" t="s">
        <v>140</v>
      </c>
      <c r="V12" s="108" t="s">
        <v>141</v>
      </c>
      <c r="W12" s="107" t="s">
        <v>140</v>
      </c>
      <c r="X12" s="108" t="s">
        <v>141</v>
      </c>
      <c r="Y12" s="107" t="s">
        <v>140</v>
      </c>
      <c r="Z12" s="108" t="s">
        <v>141</v>
      </c>
      <c r="AA12" s="107" t="s">
        <v>140</v>
      </c>
      <c r="AB12" s="108" t="s">
        <v>141</v>
      </c>
      <c r="AC12" s="107" t="s">
        <v>140</v>
      </c>
      <c r="AD12" s="108" t="s">
        <v>141</v>
      </c>
    </row>
    <row r="13" spans="1:30" s="109" customFormat="1">
      <c r="A13" s="103" t="s">
        <v>134</v>
      </c>
      <c r="B13" s="104"/>
      <c r="C13" s="103"/>
      <c r="D13" s="195"/>
      <c r="E13" s="195"/>
      <c r="F13" s="195"/>
      <c r="G13" s="103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8"/>
    </row>
    <row r="14" spans="1:30" s="110" customFormat="1">
      <c r="A14" s="105"/>
      <c r="B14" s="102" t="s">
        <v>135</v>
      </c>
      <c r="C14" s="135">
        <v>15</v>
      </c>
      <c r="D14" s="89"/>
      <c r="E14" s="135">
        <f>[1]Sheet2!B2</f>
        <v>19</v>
      </c>
      <c r="F14" s="88"/>
      <c r="G14" s="133">
        <f>[2]Sheet1!$B$2</f>
        <v>37</v>
      </c>
      <c r="H14" s="85"/>
      <c r="I14" s="143"/>
      <c r="J14" s="143"/>
      <c r="K14" s="82"/>
      <c r="L14" s="89"/>
      <c r="M14" s="82"/>
      <c r="N14" s="89"/>
      <c r="O14" s="82"/>
      <c r="P14" s="89"/>
      <c r="Q14" s="82"/>
      <c r="R14" s="89"/>
      <c r="S14" s="82"/>
      <c r="T14" s="89"/>
      <c r="U14" s="82"/>
      <c r="V14" s="89"/>
      <c r="W14" s="82"/>
      <c r="X14" s="89"/>
      <c r="Y14" s="82"/>
      <c r="Z14" s="89"/>
      <c r="AA14" s="82"/>
      <c r="AB14" s="89"/>
      <c r="AC14" s="83">
        <f>G14+E14+C14+K14+O14+M14+Q14+U14+S14+W14+Y14</f>
        <v>71</v>
      </c>
      <c r="AD14" s="92"/>
    </row>
    <row r="15" spans="1:30" s="110" customFormat="1">
      <c r="A15" s="105"/>
      <c r="B15" s="102" t="s">
        <v>136</v>
      </c>
      <c r="C15" s="135">
        <v>15</v>
      </c>
      <c r="D15" s="94">
        <f>C15/C14</f>
        <v>1</v>
      </c>
      <c r="E15" s="135">
        <f>[1]Sheet2!E2</f>
        <v>19</v>
      </c>
      <c r="F15" s="94">
        <f>E15/E14</f>
        <v>1</v>
      </c>
      <c r="G15" s="134">
        <f>[2]Sheet1!$E$2</f>
        <v>27</v>
      </c>
      <c r="H15" s="94">
        <f>G15/G14</f>
        <v>0.72972972972972971</v>
      </c>
      <c r="I15" s="142"/>
      <c r="J15" s="142"/>
      <c r="K15" s="82"/>
      <c r="L15" s="89"/>
      <c r="M15" s="82"/>
      <c r="N15" s="89"/>
      <c r="O15" s="82"/>
      <c r="P15" s="89"/>
      <c r="Q15" s="82"/>
      <c r="R15" s="89"/>
      <c r="S15" s="82"/>
      <c r="T15" s="89"/>
      <c r="U15" s="82"/>
      <c r="V15" s="89"/>
      <c r="W15" s="82"/>
      <c r="X15" s="89"/>
      <c r="Y15" s="82"/>
      <c r="Z15" s="89"/>
      <c r="AA15" s="82"/>
      <c r="AB15" s="89"/>
      <c r="AC15" s="83">
        <f>G15+E15+C15+K15+O15+M15+Q15+U15+S15+W15+Y15</f>
        <v>61</v>
      </c>
      <c r="AD15" s="92">
        <f>AC15/AC14</f>
        <v>0.85915492957746475</v>
      </c>
    </row>
    <row r="16" spans="1:30" s="110" customFormat="1">
      <c r="A16" s="105"/>
      <c r="B16" s="102" t="s">
        <v>137</v>
      </c>
      <c r="C16" s="135">
        <v>15</v>
      </c>
      <c r="D16" s="94">
        <f>C16/C14</f>
        <v>1</v>
      </c>
      <c r="E16" s="135">
        <f>[1]Sheet2!G2</f>
        <v>18</v>
      </c>
      <c r="F16" s="94">
        <f>E16/E14</f>
        <v>0.94736842105263153</v>
      </c>
      <c r="G16" s="134">
        <f>[2]Sheet1!$G$2</f>
        <v>7</v>
      </c>
      <c r="H16" s="94">
        <f>G16/G14</f>
        <v>0.1891891891891892</v>
      </c>
      <c r="I16" s="185"/>
      <c r="J16" s="186"/>
      <c r="K16" s="82"/>
      <c r="L16" s="89"/>
      <c r="M16" s="82"/>
      <c r="N16" s="89"/>
      <c r="O16" s="82"/>
      <c r="P16" s="89"/>
      <c r="Q16" s="82"/>
      <c r="R16" s="89"/>
      <c r="S16" s="82"/>
      <c r="T16" s="89"/>
      <c r="U16" s="82"/>
      <c r="V16" s="89"/>
      <c r="W16" s="82"/>
      <c r="X16" s="89"/>
      <c r="Y16" s="82"/>
      <c r="Z16" s="89"/>
      <c r="AA16" s="82"/>
      <c r="AB16" s="89"/>
      <c r="AC16" s="83">
        <f>G16+E16+C16+K16+O16+M16+Q16+U16+S16+W16+Y16</f>
        <v>40</v>
      </c>
      <c r="AD16" s="92">
        <f>AC16/AC14</f>
        <v>0.56338028169014087</v>
      </c>
    </row>
    <row r="17" spans="1:30" s="110" customFormat="1">
      <c r="A17" s="227" t="s">
        <v>163</v>
      </c>
      <c r="B17" s="228"/>
      <c r="C17" s="249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1"/>
    </row>
    <row r="18" spans="1:30" s="110" customFormat="1">
      <c r="A18" s="105"/>
      <c r="B18" s="102" t="s">
        <v>135</v>
      </c>
      <c r="C18" s="135">
        <v>24</v>
      </c>
      <c r="D18" s="89"/>
      <c r="E18" s="135">
        <f>[1]Sheet2!B3</f>
        <v>16</v>
      </c>
      <c r="F18" s="88"/>
      <c r="G18" s="133">
        <f>[2]Sheet1!$B$3</f>
        <v>42</v>
      </c>
      <c r="H18" s="88"/>
      <c r="I18" s="143"/>
      <c r="J18" s="143"/>
      <c r="K18" s="82"/>
      <c r="L18" s="89"/>
      <c r="M18" s="82"/>
      <c r="N18" s="89"/>
      <c r="O18" s="82"/>
      <c r="P18" s="89"/>
      <c r="Q18" s="82"/>
      <c r="R18" s="89"/>
      <c r="S18" s="82"/>
      <c r="T18" s="89"/>
      <c r="U18" s="82"/>
      <c r="V18" s="89"/>
      <c r="W18" s="82"/>
      <c r="X18" s="89"/>
      <c r="Y18" s="82"/>
      <c r="Z18" s="89"/>
      <c r="AA18" s="82"/>
      <c r="AB18" s="89"/>
      <c r="AC18" s="83">
        <f>G18+E18+C18+K18+O18+M18+Q18+U18+S18+W18+Y18</f>
        <v>82</v>
      </c>
      <c r="AD18" s="92"/>
    </row>
    <row r="19" spans="1:30" s="110" customFormat="1">
      <c r="A19" s="105"/>
      <c r="B19" s="102" t="s">
        <v>136</v>
      </c>
      <c r="C19" s="135">
        <v>24</v>
      </c>
      <c r="D19" s="94">
        <f>C19/C18</f>
        <v>1</v>
      </c>
      <c r="E19" s="135">
        <f>[1]Sheet2!E3</f>
        <v>16</v>
      </c>
      <c r="F19" s="94">
        <f>E19/E18</f>
        <v>1</v>
      </c>
      <c r="G19" s="133">
        <f>[2]Sheet1!$E$3</f>
        <v>28</v>
      </c>
      <c r="H19" s="94">
        <f>G19/G18</f>
        <v>0.66666666666666663</v>
      </c>
      <c r="I19" s="142"/>
      <c r="J19" s="142"/>
      <c r="K19" s="82"/>
      <c r="L19" s="89"/>
      <c r="M19" s="82"/>
      <c r="N19" s="89"/>
      <c r="O19" s="82"/>
      <c r="P19" s="89"/>
      <c r="Q19" s="82"/>
      <c r="R19" s="89"/>
      <c r="S19" s="82"/>
      <c r="T19" s="89"/>
      <c r="U19" s="82"/>
      <c r="V19" s="89"/>
      <c r="W19" s="82"/>
      <c r="X19" s="89"/>
      <c r="Y19" s="82"/>
      <c r="Z19" s="89"/>
      <c r="AA19" s="82"/>
      <c r="AB19" s="89"/>
      <c r="AC19" s="83">
        <f>G19+E19+C19+K19+O19+M19+Q19+U19+S19+W19+Y19</f>
        <v>68</v>
      </c>
      <c r="AD19" s="92">
        <f>AC19/AC18</f>
        <v>0.82926829268292679</v>
      </c>
    </row>
    <row r="20" spans="1:30" s="110" customFormat="1">
      <c r="A20" s="105"/>
      <c r="B20" s="102" t="s">
        <v>137</v>
      </c>
      <c r="C20" s="135">
        <v>24</v>
      </c>
      <c r="D20" s="94">
        <f>C20/C18</f>
        <v>1</v>
      </c>
      <c r="E20" s="135">
        <f>[1]Sheet2!G3</f>
        <v>16</v>
      </c>
      <c r="F20" s="94">
        <f>E20/E18</f>
        <v>1</v>
      </c>
      <c r="G20" s="134">
        <f>[2]Sheet1!$G$3</f>
        <v>0</v>
      </c>
      <c r="H20" s="94">
        <f>G20/G18</f>
        <v>0</v>
      </c>
      <c r="I20" s="185"/>
      <c r="J20" s="186"/>
      <c r="K20" s="82"/>
      <c r="L20" s="89"/>
      <c r="M20" s="82"/>
      <c r="N20" s="89"/>
      <c r="O20" s="82"/>
      <c r="P20" s="89"/>
      <c r="Q20" s="82"/>
      <c r="R20" s="89"/>
      <c r="S20" s="82"/>
      <c r="T20" s="89"/>
      <c r="U20" s="82"/>
      <c r="V20" s="89"/>
      <c r="W20" s="82"/>
      <c r="X20" s="89"/>
      <c r="Y20" s="82"/>
      <c r="Z20" s="89"/>
      <c r="AA20" s="82"/>
      <c r="AB20" s="89"/>
      <c r="AC20" s="83">
        <f>G20+E20+C20+K20+O20+M20+Q20+U20+S20+W20+Y20</f>
        <v>40</v>
      </c>
      <c r="AD20" s="92">
        <f>AC20/AC18</f>
        <v>0.48780487804878048</v>
      </c>
    </row>
    <row r="21" spans="1:30" s="110" customFormat="1">
      <c r="A21" s="227" t="s">
        <v>139</v>
      </c>
      <c r="B21" s="228"/>
      <c r="C21" s="196"/>
      <c r="D21" s="197"/>
      <c r="E21" s="197"/>
      <c r="F21" s="197"/>
      <c r="G21" s="196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9"/>
    </row>
    <row r="22" spans="1:30" s="110" customFormat="1">
      <c r="A22" s="105"/>
      <c r="B22" s="102" t="s">
        <v>135</v>
      </c>
      <c r="C22" s="135">
        <v>15</v>
      </c>
      <c r="D22" s="89"/>
      <c r="E22" s="135">
        <f>[1]Sheet2!B4</f>
        <v>7</v>
      </c>
      <c r="F22" s="88"/>
      <c r="G22" s="134">
        <f>[2]Sheet1!$B$4</f>
        <v>20</v>
      </c>
      <c r="H22" s="85"/>
      <c r="I22" s="143"/>
      <c r="J22" s="143"/>
      <c r="K22" s="82"/>
      <c r="L22" s="89"/>
      <c r="M22" s="82"/>
      <c r="N22" s="89"/>
      <c r="O22" s="82"/>
      <c r="P22" s="89"/>
      <c r="Q22" s="82"/>
      <c r="R22" s="89"/>
      <c r="S22" s="82"/>
      <c r="T22" s="89"/>
      <c r="U22" s="82"/>
      <c r="V22" s="89"/>
      <c r="W22" s="82"/>
      <c r="X22" s="89"/>
      <c r="Y22" s="82"/>
      <c r="Z22" s="89"/>
      <c r="AA22" s="82"/>
      <c r="AB22" s="89"/>
      <c r="AC22" s="83">
        <f>G22+E22+C22+K22+O22+M22+Q22+U22+S22+W22+Y22</f>
        <v>42</v>
      </c>
      <c r="AD22" s="92"/>
    </row>
    <row r="23" spans="1:30" s="110" customFormat="1">
      <c r="A23" s="105"/>
      <c r="B23" s="102" t="s">
        <v>136</v>
      </c>
      <c r="C23" s="135">
        <v>14</v>
      </c>
      <c r="D23" s="94">
        <f>C23/C22</f>
        <v>0.93333333333333335</v>
      </c>
      <c r="E23" s="135">
        <f>[1]Sheet2!E4</f>
        <v>7</v>
      </c>
      <c r="F23" s="94">
        <f>E23/E22</f>
        <v>1</v>
      </c>
      <c r="G23" s="134">
        <f>[2]Sheet1!$E$4</f>
        <v>17</v>
      </c>
      <c r="H23" s="94">
        <f>G23/G22</f>
        <v>0.85</v>
      </c>
      <c r="I23" s="142"/>
      <c r="J23" s="142"/>
      <c r="K23" s="82"/>
      <c r="L23" s="89"/>
      <c r="M23" s="82"/>
      <c r="N23" s="89"/>
      <c r="O23" s="82"/>
      <c r="P23" s="89"/>
      <c r="Q23" s="82"/>
      <c r="R23" s="89"/>
      <c r="S23" s="82"/>
      <c r="T23" s="89"/>
      <c r="U23" s="82"/>
      <c r="V23" s="89"/>
      <c r="W23" s="82"/>
      <c r="X23" s="89"/>
      <c r="Y23" s="82"/>
      <c r="Z23" s="89"/>
      <c r="AA23" s="82"/>
      <c r="AB23" s="89"/>
      <c r="AC23" s="83">
        <f>G23+E23+C23+K23+O23+M23+Q23+U23+S23+W23+Y23</f>
        <v>38</v>
      </c>
      <c r="AD23" s="92">
        <f>AC23/AC22</f>
        <v>0.90476190476190477</v>
      </c>
    </row>
    <row r="24" spans="1:30" s="110" customFormat="1">
      <c r="A24" s="105"/>
      <c r="B24" s="102" t="s">
        <v>137</v>
      </c>
      <c r="C24" s="135">
        <v>13</v>
      </c>
      <c r="D24" s="94">
        <f>C24/C22</f>
        <v>0.8666666666666667</v>
      </c>
      <c r="E24" s="135">
        <f>[1]Sheet2!G4</f>
        <v>7</v>
      </c>
      <c r="F24" s="94">
        <f>E24/E22</f>
        <v>1</v>
      </c>
      <c r="G24" s="134">
        <f>[2]Sheet1!$G$4</f>
        <v>8</v>
      </c>
      <c r="H24" s="94">
        <f>G24/G22</f>
        <v>0.4</v>
      </c>
      <c r="I24" s="185"/>
      <c r="J24" s="186"/>
      <c r="K24" s="82"/>
      <c r="L24" s="89"/>
      <c r="M24" s="82"/>
      <c r="N24" s="89"/>
      <c r="O24" s="82"/>
      <c r="P24" s="89"/>
      <c r="Q24" s="82"/>
      <c r="R24" s="89"/>
      <c r="S24" s="82"/>
      <c r="T24" s="89"/>
      <c r="U24" s="82"/>
      <c r="V24" s="89"/>
      <c r="W24" s="82"/>
      <c r="X24" s="89"/>
      <c r="Y24" s="82"/>
      <c r="Z24" s="89"/>
      <c r="AA24" s="82"/>
      <c r="AB24" s="89"/>
      <c r="AC24" s="83">
        <f>G24+E24+C24+K24+O24+M24+Q24+U24+S24+W24+Y24</f>
        <v>28</v>
      </c>
      <c r="AD24" s="92">
        <f>AC24/AC22</f>
        <v>0.66666666666666663</v>
      </c>
    </row>
    <row r="25" spans="1:30" s="110" customFormat="1">
      <c r="A25" s="227" t="s">
        <v>138</v>
      </c>
      <c r="B25" s="228"/>
      <c r="C25" s="196"/>
      <c r="D25" s="197"/>
      <c r="E25" s="197"/>
      <c r="F25" s="197"/>
      <c r="G25" s="196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9"/>
    </row>
    <row r="26" spans="1:30" s="110" customFormat="1">
      <c r="A26" s="105"/>
      <c r="B26" s="101" t="s">
        <v>135</v>
      </c>
      <c r="C26" s="135"/>
      <c r="D26" s="89"/>
      <c r="E26" s="135">
        <f>[1]Sheet2!B5</f>
        <v>60</v>
      </c>
      <c r="F26" s="88"/>
      <c r="G26" s="134">
        <f>[2]Sheet1!$B$5</f>
        <v>33</v>
      </c>
      <c r="H26" s="85"/>
      <c r="I26" s="135">
        <v>18</v>
      </c>
      <c r="J26" s="88"/>
      <c r="K26" s="82"/>
      <c r="L26" s="89"/>
      <c r="M26" s="82"/>
      <c r="N26" s="89"/>
      <c r="O26" s="82"/>
      <c r="P26" s="89"/>
      <c r="Q26" s="82"/>
      <c r="R26" s="89"/>
      <c r="S26" s="82"/>
      <c r="T26" s="89"/>
      <c r="U26" s="82"/>
      <c r="V26" s="89"/>
      <c r="W26" s="82"/>
      <c r="X26" s="89"/>
      <c r="Y26" s="82"/>
      <c r="Z26" s="89"/>
      <c r="AA26" s="82"/>
      <c r="AB26" s="89"/>
      <c r="AC26" s="83">
        <f>G26+E26+C26+K26+O26+M26+Q26+U26+S26+W26+Y26</f>
        <v>93</v>
      </c>
      <c r="AD26" s="92"/>
    </row>
    <row r="27" spans="1:30" s="110" customFormat="1">
      <c r="A27" s="105"/>
      <c r="B27" s="101" t="s">
        <v>136</v>
      </c>
      <c r="C27" s="135"/>
      <c r="D27" s="94"/>
      <c r="E27" s="135">
        <f>[1]Sheet2!E5</f>
        <v>44</v>
      </c>
      <c r="F27" s="94">
        <f>E27/E26</f>
        <v>0.73333333333333328</v>
      </c>
      <c r="G27" s="134">
        <f>[2]Sheet1!$E$5</f>
        <v>20</v>
      </c>
      <c r="H27" s="94">
        <f>G27/G26</f>
        <v>0.60606060606060608</v>
      </c>
      <c r="I27" s="135">
        <v>6</v>
      </c>
      <c r="J27" s="94">
        <f>I27/I26</f>
        <v>0.33333333333333331</v>
      </c>
      <c r="K27" s="82"/>
      <c r="L27" s="89"/>
      <c r="M27" s="82"/>
      <c r="N27" s="89"/>
      <c r="O27" s="82"/>
      <c r="P27" s="89"/>
      <c r="Q27" s="82"/>
      <c r="R27" s="89"/>
      <c r="S27" s="82"/>
      <c r="T27" s="89"/>
      <c r="U27" s="82"/>
      <c r="V27" s="89"/>
      <c r="W27" s="82"/>
      <c r="X27" s="89"/>
      <c r="Y27" s="82"/>
      <c r="Z27" s="89"/>
      <c r="AA27" s="82"/>
      <c r="AB27" s="89"/>
      <c r="AC27" s="83">
        <f>G27+E27+C27+K27+O27+M27+Q27+U27+S27+W27+Y27</f>
        <v>64</v>
      </c>
      <c r="AD27" s="92">
        <f>AC27/AC26</f>
        <v>0.68817204301075274</v>
      </c>
    </row>
    <row r="28" spans="1:30" s="110" customFormat="1">
      <c r="A28" s="105"/>
      <c r="B28" s="101" t="s">
        <v>137</v>
      </c>
      <c r="C28" s="135"/>
      <c r="D28" s="94"/>
      <c r="E28" s="135">
        <f>[1]Sheet2!G5</f>
        <v>44</v>
      </c>
      <c r="F28" s="94">
        <f>E28/E26</f>
        <v>0.73333333333333328</v>
      </c>
      <c r="G28" s="134">
        <f>[2]Sheet1!$G$5</f>
        <v>7</v>
      </c>
      <c r="H28" s="94">
        <f>G28/G26</f>
        <v>0.21212121212121213</v>
      </c>
      <c r="I28" s="135">
        <f>[1]Sheet2!K5</f>
        <v>0</v>
      </c>
      <c r="J28" s="94">
        <f>I28/I26</f>
        <v>0</v>
      </c>
      <c r="K28" s="82"/>
      <c r="L28" s="89"/>
      <c r="M28" s="82"/>
      <c r="N28" s="89"/>
      <c r="O28" s="82"/>
      <c r="P28" s="89"/>
      <c r="Q28" s="82"/>
      <c r="R28" s="89"/>
      <c r="S28" s="82"/>
      <c r="T28" s="89"/>
      <c r="U28" s="82"/>
      <c r="V28" s="89"/>
      <c r="W28" s="82"/>
      <c r="X28" s="89"/>
      <c r="Y28" s="82"/>
      <c r="Z28" s="89"/>
      <c r="AA28" s="82"/>
      <c r="AB28" s="89"/>
      <c r="AC28" s="83">
        <f>G28+E28+C28+K28+O28+M28+Q28+U28+S28+W28+Y28</f>
        <v>51</v>
      </c>
      <c r="AD28" s="92">
        <f>AC28/AC26</f>
        <v>0.54838709677419351</v>
      </c>
    </row>
    <row r="29" spans="1:30" s="110" customFormat="1">
      <c r="A29" s="247" t="s">
        <v>158</v>
      </c>
      <c r="B29" s="248"/>
      <c r="C29" s="196"/>
      <c r="D29" s="197"/>
      <c r="E29" s="197"/>
      <c r="F29" s="197"/>
      <c r="G29" s="196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9"/>
    </row>
    <row r="30" spans="1:30" s="110" customFormat="1">
      <c r="A30" s="105"/>
      <c r="B30" s="101" t="s">
        <v>135</v>
      </c>
      <c r="C30" s="136">
        <f>SUM(C14,C18,C22,C26)</f>
        <v>54</v>
      </c>
      <c r="D30" s="89"/>
      <c r="E30" s="134">
        <f>SUM(E14,E18,E22,E26)</f>
        <v>102</v>
      </c>
      <c r="F30" s="88"/>
      <c r="G30" s="134">
        <f>SUM(G14,G18,G22,G26)</f>
        <v>132</v>
      </c>
      <c r="H30" s="85"/>
      <c r="I30" s="136">
        <f>SUM(I14,I18,I22,I26)</f>
        <v>18</v>
      </c>
      <c r="J30" s="89"/>
      <c r="K30" s="82">
        <v>0</v>
      </c>
      <c r="L30" s="89"/>
      <c r="M30" s="82">
        <v>0</v>
      </c>
      <c r="N30" s="89"/>
      <c r="O30" s="82">
        <v>0</v>
      </c>
      <c r="P30" s="89"/>
      <c r="Q30" s="82">
        <v>0</v>
      </c>
      <c r="R30" s="89"/>
      <c r="S30" s="82">
        <v>0</v>
      </c>
      <c r="T30" s="89"/>
      <c r="U30" s="82">
        <v>0</v>
      </c>
      <c r="V30" s="89"/>
      <c r="W30" s="82">
        <v>0</v>
      </c>
      <c r="X30" s="89"/>
      <c r="Y30" s="82">
        <v>0</v>
      </c>
      <c r="Z30" s="89"/>
      <c r="AA30" s="82">
        <v>0</v>
      </c>
      <c r="AB30" s="89"/>
      <c r="AC30" s="83">
        <f>G30+E30+C30+K30+O30+M30+Q30+U30+S30+W30+Y30</f>
        <v>288</v>
      </c>
      <c r="AD30" s="92"/>
    </row>
    <row r="31" spans="1:30" s="110" customFormat="1">
      <c r="A31" s="105"/>
      <c r="B31" s="101" t="s">
        <v>136</v>
      </c>
      <c r="C31" s="136">
        <f>SUM(C15,C19,C23,C27)</f>
        <v>53</v>
      </c>
      <c r="D31" s="94">
        <f>C31/C30</f>
        <v>0.98148148148148151</v>
      </c>
      <c r="E31" s="134">
        <f>SUM(E15,E19,E23,E27)</f>
        <v>86</v>
      </c>
      <c r="F31" s="94">
        <f>E31/E30</f>
        <v>0.84313725490196079</v>
      </c>
      <c r="G31" s="134">
        <f>SUM(G15,G19,G23,G27)</f>
        <v>92</v>
      </c>
      <c r="H31" s="94">
        <f>G31/G30</f>
        <v>0.69696969696969702</v>
      </c>
      <c r="I31" s="136">
        <f>SUM(I15,I19,I23,I27)</f>
        <v>6</v>
      </c>
      <c r="J31" s="94">
        <f>I31/I30</f>
        <v>0.33333333333333331</v>
      </c>
      <c r="K31" s="82">
        <v>0</v>
      </c>
      <c r="L31" s="89">
        <v>0</v>
      </c>
      <c r="M31" s="82">
        <v>0</v>
      </c>
      <c r="N31" s="89">
        <v>0</v>
      </c>
      <c r="O31" s="82">
        <v>0</v>
      </c>
      <c r="P31" s="89">
        <v>0</v>
      </c>
      <c r="Q31" s="82">
        <v>0</v>
      </c>
      <c r="R31" s="89">
        <v>0</v>
      </c>
      <c r="S31" s="82">
        <v>0</v>
      </c>
      <c r="T31" s="89">
        <v>0</v>
      </c>
      <c r="U31" s="82">
        <v>0</v>
      </c>
      <c r="V31" s="89">
        <v>0</v>
      </c>
      <c r="W31" s="82">
        <v>0</v>
      </c>
      <c r="X31" s="89">
        <v>0</v>
      </c>
      <c r="Y31" s="82">
        <v>0</v>
      </c>
      <c r="Z31" s="89">
        <v>0</v>
      </c>
      <c r="AA31" s="82">
        <v>0</v>
      </c>
      <c r="AB31" s="89">
        <v>0</v>
      </c>
      <c r="AC31" s="83">
        <f>G31+E31+C31+K31+O31+M31+Q31+U31+S31+W31+Y31</f>
        <v>231</v>
      </c>
      <c r="AD31" s="92">
        <f>AC31/AC30</f>
        <v>0.80208333333333337</v>
      </c>
    </row>
    <row r="32" spans="1:30" s="111" customFormat="1">
      <c r="A32" s="105"/>
      <c r="B32" s="101" t="s">
        <v>137</v>
      </c>
      <c r="C32" s="136">
        <f>SUM(C16,C20,C24,C28)</f>
        <v>52</v>
      </c>
      <c r="D32" s="94">
        <f>C32/C31</f>
        <v>0.98113207547169812</v>
      </c>
      <c r="E32" s="134">
        <f>SUM(E16,E20,E24,E28)</f>
        <v>85</v>
      </c>
      <c r="F32" s="94">
        <f>E32/E31</f>
        <v>0.98837209302325579</v>
      </c>
      <c r="G32" s="134">
        <f>SUM(G16,G20,G24,G28)</f>
        <v>22</v>
      </c>
      <c r="H32" s="94">
        <f>G32/G31</f>
        <v>0.2391304347826087</v>
      </c>
      <c r="I32" s="136">
        <f>SUM(I16,I20,I24,I28)</f>
        <v>0</v>
      </c>
      <c r="J32" s="94">
        <f>I32/I31</f>
        <v>0</v>
      </c>
      <c r="K32" s="82">
        <v>0</v>
      </c>
      <c r="L32" s="89">
        <v>0</v>
      </c>
      <c r="M32" s="82">
        <v>0</v>
      </c>
      <c r="N32" s="89">
        <v>0</v>
      </c>
      <c r="O32" s="82">
        <v>0</v>
      </c>
      <c r="P32" s="89">
        <v>0</v>
      </c>
      <c r="Q32" s="82">
        <v>0</v>
      </c>
      <c r="R32" s="89">
        <v>0</v>
      </c>
      <c r="S32" s="82">
        <v>0</v>
      </c>
      <c r="T32" s="89">
        <v>0</v>
      </c>
      <c r="U32" s="82">
        <v>0</v>
      </c>
      <c r="V32" s="89">
        <v>0</v>
      </c>
      <c r="W32" s="82">
        <v>0</v>
      </c>
      <c r="X32" s="89">
        <v>0</v>
      </c>
      <c r="Y32" s="82">
        <v>0</v>
      </c>
      <c r="Z32" s="89">
        <v>0</v>
      </c>
      <c r="AA32" s="82">
        <v>0</v>
      </c>
      <c r="AB32" s="89">
        <v>0</v>
      </c>
      <c r="AC32" s="83">
        <f>G32+E32+C32+K32+O32+M32+Q32+U32+S32+W32+Y32</f>
        <v>159</v>
      </c>
      <c r="AD32" s="92">
        <f>AC32/AC30</f>
        <v>0.55208333333333337</v>
      </c>
    </row>
    <row r="35" spans="1:30" ht="15.75">
      <c r="A35" s="265" t="s">
        <v>170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</row>
    <row r="36" spans="1:30" ht="13.5" thickBot="1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</row>
    <row r="37" spans="1:30" s="57" customFormat="1" ht="25.5" customHeight="1" thickBot="1">
      <c r="A37" s="231" t="s">
        <v>142</v>
      </c>
      <c r="B37" s="232"/>
      <c r="C37" s="229" t="s">
        <v>150</v>
      </c>
      <c r="D37" s="230"/>
      <c r="E37" s="229" t="s">
        <v>149</v>
      </c>
      <c r="F37" s="230"/>
      <c r="G37" s="229" t="s">
        <v>148</v>
      </c>
      <c r="H37" s="230"/>
      <c r="I37" s="229" t="s">
        <v>296</v>
      </c>
      <c r="J37" s="230"/>
      <c r="K37" s="229" t="s">
        <v>348</v>
      </c>
      <c r="L37" s="230"/>
      <c r="M37" s="229" t="s">
        <v>107</v>
      </c>
      <c r="N37" s="230"/>
      <c r="O37" s="229" t="s">
        <v>152</v>
      </c>
      <c r="P37" s="230"/>
      <c r="Q37" s="229" t="s">
        <v>153</v>
      </c>
      <c r="R37" s="230"/>
      <c r="S37" s="229" t="s">
        <v>155</v>
      </c>
      <c r="T37" s="230"/>
      <c r="U37" s="229" t="s">
        <v>154</v>
      </c>
      <c r="V37" s="230"/>
      <c r="W37" s="229" t="s">
        <v>156</v>
      </c>
      <c r="X37" s="230"/>
      <c r="Y37" s="229" t="s">
        <v>349</v>
      </c>
      <c r="Z37" s="230"/>
      <c r="AA37" s="229" t="s">
        <v>347</v>
      </c>
      <c r="AB37" s="230"/>
      <c r="AC37" s="235" t="s">
        <v>133</v>
      </c>
      <c r="AD37" s="246"/>
    </row>
    <row r="38" spans="1:30" s="57" customFormat="1" ht="13.5" thickBot="1">
      <c r="A38" s="233"/>
      <c r="B38" s="234"/>
      <c r="C38" s="107" t="s">
        <v>140</v>
      </c>
      <c r="D38" s="144" t="s">
        <v>141</v>
      </c>
      <c r="E38" s="107" t="s">
        <v>140</v>
      </c>
      <c r="F38" s="108" t="s">
        <v>141</v>
      </c>
      <c r="G38" s="107" t="s">
        <v>140</v>
      </c>
      <c r="H38" s="108" t="s">
        <v>141</v>
      </c>
      <c r="I38" s="193" t="s">
        <v>140</v>
      </c>
      <c r="J38" s="194" t="s">
        <v>141</v>
      </c>
      <c r="K38" s="145" t="s">
        <v>140</v>
      </c>
      <c r="L38" s="108" t="s">
        <v>141</v>
      </c>
      <c r="M38" s="107" t="s">
        <v>140</v>
      </c>
      <c r="N38" s="108" t="s">
        <v>141</v>
      </c>
      <c r="O38" s="107" t="s">
        <v>140</v>
      </c>
      <c r="P38" s="108" t="s">
        <v>141</v>
      </c>
      <c r="Q38" s="107" t="s">
        <v>140</v>
      </c>
      <c r="R38" s="108" t="s">
        <v>141</v>
      </c>
      <c r="S38" s="107" t="s">
        <v>140</v>
      </c>
      <c r="T38" s="108" t="s">
        <v>141</v>
      </c>
      <c r="U38" s="107" t="s">
        <v>140</v>
      </c>
      <c r="V38" s="108" t="s">
        <v>141</v>
      </c>
      <c r="W38" s="107" t="s">
        <v>140</v>
      </c>
      <c r="X38" s="108" t="s">
        <v>141</v>
      </c>
      <c r="Y38" s="107" t="s">
        <v>140</v>
      </c>
      <c r="Z38" s="108" t="s">
        <v>141</v>
      </c>
      <c r="AA38" s="107" t="s">
        <v>140</v>
      </c>
      <c r="AB38" s="108" t="s">
        <v>141</v>
      </c>
      <c r="AC38" s="107" t="s">
        <v>140</v>
      </c>
      <c r="AD38" s="200" t="s">
        <v>141</v>
      </c>
    </row>
    <row r="39" spans="1:30" s="99" customFormat="1">
      <c r="A39" s="237" t="s">
        <v>131</v>
      </c>
      <c r="B39" s="238"/>
      <c r="C39" s="223">
        <f>MAX('Template Development'!L4:L27)</f>
        <v>40506</v>
      </c>
      <c r="D39" s="224"/>
      <c r="E39" s="223">
        <f>MAX('Template Development'!L33:L100)</f>
        <v>40178</v>
      </c>
      <c r="F39" s="224"/>
      <c r="G39" s="223">
        <f>MAX('Template Development'!L114:L131)</f>
        <v>40178</v>
      </c>
      <c r="H39" s="224"/>
      <c r="I39" s="239" t="s">
        <v>297</v>
      </c>
      <c r="J39" s="240"/>
      <c r="K39" s="223">
        <f>IF(MAX('Template Development'!L137:L139)=0,"TBD",MAX('Template Development'!L137:L139))</f>
        <v>40268</v>
      </c>
      <c r="L39" s="224"/>
      <c r="M39" s="223">
        <f>IF(M40=0,"TBD",MAX('Template Development'!L142:L162))</f>
        <v>40329</v>
      </c>
      <c r="N39" s="224"/>
      <c r="O39" s="223" t="str">
        <f>IF(N40=0,"TBD",MAX('Template Development'!L165:L185))</f>
        <v>TBD</v>
      </c>
      <c r="P39" s="224"/>
      <c r="Q39" s="223">
        <f>IF(Q40=0,"TBD",MAX('Template Development'!L188:L205))</f>
        <v>40390</v>
      </c>
      <c r="R39" s="224"/>
      <c r="S39" s="223">
        <f>IF(S40=0,"TBD",MAX('Template Development'!L208:L222))</f>
        <v>40359</v>
      </c>
      <c r="T39" s="224"/>
      <c r="U39" s="223" t="str">
        <f>IF(U40=0,"TBD",MAX('Template Development'!L236))</f>
        <v>TBD</v>
      </c>
      <c r="V39" s="224"/>
      <c r="W39" s="223" t="str">
        <f>IF(Y40=0,"TBD",MAX('Template Development'!L239))</f>
        <v>TBD</v>
      </c>
      <c r="X39" s="224"/>
      <c r="Y39" s="223" t="str">
        <f>IF(Y40=0,"TBD",MAX('Template Development'!L242))</f>
        <v>TBD</v>
      </c>
      <c r="Z39" s="224"/>
      <c r="AA39" s="223" t="str">
        <f>IF(AA40=0,"TBD",MAX('Template Development'!N242))</f>
        <v>TBD</v>
      </c>
      <c r="AB39" s="224"/>
      <c r="AC39" s="225">
        <f>MAX(G39:Z39)</f>
        <v>40390</v>
      </c>
      <c r="AD39" s="226"/>
    </row>
    <row r="40" spans="1:30" s="99" customFormat="1">
      <c r="A40" s="106"/>
      <c r="B40" s="114" t="s">
        <v>171</v>
      </c>
      <c r="C40" s="81">
        <f>COUNT('Template Development'!G4:G27)</f>
        <v>24</v>
      </c>
      <c r="D40" s="88"/>
      <c r="E40" s="81">
        <f>COUNT('Template Development'!G30:G111)</f>
        <v>82</v>
      </c>
      <c r="F40" s="88"/>
      <c r="G40" s="81">
        <f>COUNT('Template Development'!G114:G131)</f>
        <v>18</v>
      </c>
      <c r="H40" s="88"/>
      <c r="I40" s="81">
        <v>0</v>
      </c>
      <c r="J40" s="88"/>
      <c r="K40" s="81">
        <f>COUNT('Template Development'!G137:G139)</f>
        <v>3</v>
      </c>
      <c r="L40" s="88"/>
      <c r="M40" s="81">
        <f>COUNT('Template Development'!G142:G162)</f>
        <v>21</v>
      </c>
      <c r="N40" s="88"/>
      <c r="O40" s="81">
        <f>COUNT('Template Development'!G165:G185)</f>
        <v>21</v>
      </c>
      <c r="P40" s="88"/>
      <c r="Q40" s="81">
        <f>COUNT('Template Development'!G188:G205)</f>
        <v>18</v>
      </c>
      <c r="R40" s="88"/>
      <c r="S40" s="81">
        <f>COUNT('Template Development'!G208:G222)</f>
        <v>15</v>
      </c>
      <c r="T40" s="88"/>
      <c r="U40" s="81">
        <f>COUNT('Template Development'!K236:K236) -1</f>
        <v>0</v>
      </c>
      <c r="V40" s="88"/>
      <c r="W40" s="81">
        <f>IF(F129&lt;&gt;"",COUNT('Template Development'!G239:G239),0)</f>
        <v>0</v>
      </c>
      <c r="X40" s="88"/>
      <c r="Y40" s="81">
        <f>IF(D129&lt;&gt;"",COUNT('Template Development'!I242:I242),0)</f>
        <v>0</v>
      </c>
      <c r="Z40" s="88"/>
      <c r="AA40" s="81">
        <f>IF(F129&lt;&gt;"",COUNT('Template Development'!K242:K242),0)</f>
        <v>0</v>
      </c>
      <c r="AB40" s="88"/>
      <c r="AC40" s="95">
        <f>G40+E40+C40+K40+O40+M40+Q40+U40+S40+W40+Y40</f>
        <v>202</v>
      </c>
      <c r="AD40" s="92"/>
    </row>
    <row r="41" spans="1:30" s="99" customFormat="1">
      <c r="A41" s="106"/>
      <c r="B41" s="100" t="s">
        <v>167</v>
      </c>
      <c r="C41" s="81">
        <f>COUNTIF('Template Development'!$K$4:$K$27,1)</f>
        <v>12</v>
      </c>
      <c r="D41" s="94">
        <f>IF($C$40&lt;&gt;0,$C$41/$C$40,0)</f>
        <v>0.5</v>
      </c>
      <c r="E41" s="81">
        <f>COUNTIF('Template Development'!K30:K111,1)</f>
        <v>56</v>
      </c>
      <c r="F41" s="94">
        <f>IF($E$40&lt;&gt;0,$E$41/$E$40,0)</f>
        <v>0.68292682926829273</v>
      </c>
      <c r="G41" s="81">
        <f>COUNTIF('Template Development'!$K$114:$K$131,1)</f>
        <v>12</v>
      </c>
      <c r="H41" s="94">
        <f>IF($G$40&lt;&gt;0,$G$41/$G$40,0)</f>
        <v>0.66666666666666663</v>
      </c>
      <c r="I41" s="81">
        <v>0</v>
      </c>
      <c r="J41" s="94">
        <f>IF($M$40&lt;&gt;0,$M$41/$M$40,0)</f>
        <v>0</v>
      </c>
      <c r="K41" s="81">
        <f>COUNTIF('Template Development'!$K$137:$K$139,1)</f>
        <v>3</v>
      </c>
      <c r="L41" s="94">
        <f>IF($K$40&lt;&gt;0,$K$41/$K$40,0)</f>
        <v>1</v>
      </c>
      <c r="M41" s="81">
        <f>COUNTIF('Template Development'!$K$142:$K$162,1)</f>
        <v>0</v>
      </c>
      <c r="N41" s="94">
        <f>IF($M$40&lt;&gt;0,$M$41/$M$40,0)</f>
        <v>0</v>
      </c>
      <c r="O41" s="81">
        <f>COUNTIF('Template Development'!$K$165:$K$185,1)</f>
        <v>10</v>
      </c>
      <c r="P41" s="94">
        <f>IF($O$40&lt;&gt;0,$O$41/$O$40,0)</f>
        <v>0.47619047619047616</v>
      </c>
      <c r="Q41" s="81">
        <f>COUNTIF('Template Development'!K188:$K$205,1)</f>
        <v>0</v>
      </c>
      <c r="R41" s="94">
        <f>IF($M$40&lt;&gt;0,$M$41/$M$40,0)</f>
        <v>0</v>
      </c>
      <c r="S41" s="81">
        <f>COUNTIF('Template Development'!$K$208:$K$222,1)</f>
        <v>0</v>
      </c>
      <c r="T41" s="94">
        <f>IF($S$40&lt;&gt;0,$S$41/$S$40,0)</f>
        <v>0</v>
      </c>
      <c r="U41" s="81">
        <f>COUNTIF('Template Development'!$K$236:$K$236,1)</f>
        <v>0</v>
      </c>
      <c r="V41" s="94">
        <f>IF($M$40&lt;&gt;0,$M$41/$M$40,0)</f>
        <v>0</v>
      </c>
      <c r="W41" s="81">
        <f>COUNTIF('Template Development'!$K$239:$K$239,1)</f>
        <v>0</v>
      </c>
      <c r="X41" s="94">
        <f>IF($W$40&lt;&gt;0,$W$41/$W$40,0)</f>
        <v>0</v>
      </c>
      <c r="Y41" s="81">
        <f>COUNTIF('Template Development'!$K$242:$K$242,1)</f>
        <v>0</v>
      </c>
      <c r="Z41" s="94">
        <f>IF($Y$40&lt;&gt;0,$Y$41/$Y$40,0)</f>
        <v>0</v>
      </c>
      <c r="AA41" s="81">
        <f>COUNTIF('Template Development'!$K$242:$K$242,1)</f>
        <v>0</v>
      </c>
      <c r="AB41" s="94">
        <f>IF($Y$40&lt;&gt;0,$Y$41/$Y$40,0)</f>
        <v>0</v>
      </c>
      <c r="AC41" s="95">
        <f>G41+E41+C41+K41+O41+M41+Q41+U41+S41+W41+Y41</f>
        <v>93</v>
      </c>
      <c r="AD41" s="93">
        <f>AC41/AC40</f>
        <v>0.46039603960396042</v>
      </c>
    </row>
    <row r="42" spans="1:30" s="99" customFormat="1">
      <c r="A42" s="106"/>
      <c r="B42" s="184" t="s">
        <v>164</v>
      </c>
      <c r="C42" s="81">
        <f>COUNTIF('Template Development'!J4:J27,1)</f>
        <v>4</v>
      </c>
      <c r="D42" s="94">
        <f>C42/C40</f>
        <v>0.16666666666666666</v>
      </c>
      <c r="E42" s="81">
        <f>COUNTIF('Template Development'!J30:J111,1)</f>
        <v>26</v>
      </c>
      <c r="F42" s="94">
        <f>E42/E40</f>
        <v>0.31707317073170732</v>
      </c>
      <c r="G42" s="81">
        <f>COUNTIF('Template Development'!J114:J131,1)</f>
        <v>6</v>
      </c>
      <c r="H42" s="94">
        <f>G42/G40</f>
        <v>0.33333333333333331</v>
      </c>
      <c r="I42" s="81">
        <v>0</v>
      </c>
      <c r="J42" s="94">
        <f>IF(I40&lt;&gt;0,I42/I40,0)</f>
        <v>0</v>
      </c>
      <c r="K42" s="81">
        <f>COUNTIF('Template Development'!J137:J139,1)</f>
        <v>0</v>
      </c>
      <c r="L42" s="94">
        <f>K42/K40</f>
        <v>0</v>
      </c>
      <c r="M42" s="81">
        <f>COUNTIF('Template Development'!J142:J162,1)</f>
        <v>21</v>
      </c>
      <c r="N42" s="94">
        <f>IF(M40&lt;&gt;0,M42/M40,0)</f>
        <v>1</v>
      </c>
      <c r="O42" s="81">
        <f>COUNTIF('Template Development'!J165:J185,1)</f>
        <v>11</v>
      </c>
      <c r="P42" s="94">
        <f>O42/O40</f>
        <v>0.52380952380952384</v>
      </c>
      <c r="Q42" s="81">
        <f>COUNTIF('Template Development'!J188:J205,1)</f>
        <v>18</v>
      </c>
      <c r="R42" s="94">
        <f>IF(Q40&lt;&gt;0,Q42/Q40,0)</f>
        <v>1</v>
      </c>
      <c r="S42" s="81">
        <f>COUNTIF('Template Development'!J208:J222,1)</f>
        <v>15</v>
      </c>
      <c r="T42" s="94">
        <f>IF(S40&lt;&gt;0,S42/S40,0)</f>
        <v>1</v>
      </c>
      <c r="U42" s="81">
        <f>COUNTIF('Template Development'!N236:N236,1)</f>
        <v>0</v>
      </c>
      <c r="V42" s="94">
        <f>IF(U40&lt;&gt;0,U42/U40,0)</f>
        <v>0</v>
      </c>
      <c r="W42" s="81">
        <f>IF(F141&lt;&gt;"",COUNTIF('Template Development'!J239:J239,1),0)</f>
        <v>0</v>
      </c>
      <c r="X42" s="94">
        <f>IF(W40&lt;&gt;0,W42/W40,0)</f>
        <v>0</v>
      </c>
      <c r="Y42" s="81">
        <f>IF(F144&lt;&gt;"",COUNTIF('Template Development'!G242:G242,0),0)</f>
        <v>0</v>
      </c>
      <c r="Z42" s="94">
        <f>IF(Y40&lt;&gt;0,Y42/Y40,0)</f>
        <v>0</v>
      </c>
      <c r="AA42" s="81">
        <f>IF(H144&lt;&gt;"",COUNTIF('Template Development'!I242:I242,0),0)</f>
        <v>0</v>
      </c>
      <c r="AB42" s="94">
        <f>IF(AA40&lt;&gt;0,AA42/AA40,0)</f>
        <v>0</v>
      </c>
      <c r="AC42" s="95">
        <f>G42+E42+C42+K42+O42+M42+Q42+U42+S42+W42+Y42</f>
        <v>101</v>
      </c>
      <c r="AD42" s="93">
        <f>IF(AC40&lt;&gt;0,AC42/AC40,0)</f>
        <v>0.5</v>
      </c>
    </row>
  </sheetData>
  <mergeCells count="109">
    <mergeCell ref="A1:AD1"/>
    <mergeCell ref="I37:J37"/>
    <mergeCell ref="A9:AD9"/>
    <mergeCell ref="A35:AD35"/>
    <mergeCell ref="A5:B5"/>
    <mergeCell ref="Y5:Z5"/>
    <mergeCell ref="W5:X5"/>
    <mergeCell ref="S5:T5"/>
    <mergeCell ref="U5:V5"/>
    <mergeCell ref="Q5:R5"/>
    <mergeCell ref="M5:N5"/>
    <mergeCell ref="O5:P5"/>
    <mergeCell ref="K5:L5"/>
    <mergeCell ref="C5:D5"/>
    <mergeCell ref="E5:F5"/>
    <mergeCell ref="G5:H5"/>
    <mergeCell ref="G4:H4"/>
    <mergeCell ref="G6:H6"/>
    <mergeCell ref="C4:D4"/>
    <mergeCell ref="C6:D6"/>
    <mergeCell ref="E6:F6"/>
    <mergeCell ref="O4:P4"/>
    <mergeCell ref="O6:P6"/>
    <mergeCell ref="K4:L4"/>
    <mergeCell ref="W39:X39"/>
    <mergeCell ref="E4:F4"/>
    <mergeCell ref="Y39:Z39"/>
    <mergeCell ref="U3:V3"/>
    <mergeCell ref="S3:T3"/>
    <mergeCell ref="W3:X3"/>
    <mergeCell ref="Y3:Z3"/>
    <mergeCell ref="Y4:Z4"/>
    <mergeCell ref="U4:V4"/>
    <mergeCell ref="Y6:Z6"/>
    <mergeCell ref="W4:X4"/>
    <mergeCell ref="W6:X6"/>
    <mergeCell ref="S4:T4"/>
    <mergeCell ref="S6:T6"/>
    <mergeCell ref="K6:L6"/>
    <mergeCell ref="U6:V6"/>
    <mergeCell ref="Q4:R4"/>
    <mergeCell ref="Q6:R6"/>
    <mergeCell ref="M4:N4"/>
    <mergeCell ref="M6:N6"/>
    <mergeCell ref="I4:J4"/>
    <mergeCell ref="I5:J5"/>
    <mergeCell ref="I6:J6"/>
    <mergeCell ref="K39:L39"/>
    <mergeCell ref="C17:AD17"/>
    <mergeCell ref="E3:F3"/>
    <mergeCell ref="C3:D3"/>
    <mergeCell ref="K3:L3"/>
    <mergeCell ref="O3:P3"/>
    <mergeCell ref="M3:N3"/>
    <mergeCell ref="I3:J3"/>
    <mergeCell ref="Q3:R3"/>
    <mergeCell ref="AA3:AB3"/>
    <mergeCell ref="AA4:AB4"/>
    <mergeCell ref="AA5:AB5"/>
    <mergeCell ref="AA6:AB6"/>
    <mergeCell ref="AA11:AB11"/>
    <mergeCell ref="A3:B3"/>
    <mergeCell ref="A4:B4"/>
    <mergeCell ref="A6:B6"/>
    <mergeCell ref="G3:H3"/>
    <mergeCell ref="K11:L11"/>
    <mergeCell ref="O11:P11"/>
    <mergeCell ref="S39:T39"/>
    <mergeCell ref="AC37:AD37"/>
    <mergeCell ref="S37:T37"/>
    <mergeCell ref="W37:X37"/>
    <mergeCell ref="Y37:Z37"/>
    <mergeCell ref="A25:B25"/>
    <mergeCell ref="A29:B29"/>
    <mergeCell ref="A37:B38"/>
    <mergeCell ref="G37:H37"/>
    <mergeCell ref="E37:F37"/>
    <mergeCell ref="C37:D37"/>
    <mergeCell ref="M37:N37"/>
    <mergeCell ref="Q37:R37"/>
    <mergeCell ref="U37:V37"/>
    <mergeCell ref="K37:L37"/>
    <mergeCell ref="O37:P37"/>
    <mergeCell ref="AA37:AB37"/>
    <mergeCell ref="AC11:AD11"/>
    <mergeCell ref="AA39:AB39"/>
    <mergeCell ref="AC39:AD39"/>
    <mergeCell ref="A21:B21"/>
    <mergeCell ref="M11:N11"/>
    <mergeCell ref="Q11:R11"/>
    <mergeCell ref="U11:V11"/>
    <mergeCell ref="S11:T11"/>
    <mergeCell ref="W11:X11"/>
    <mergeCell ref="Y11:Z11"/>
    <mergeCell ref="A11:B12"/>
    <mergeCell ref="G11:H11"/>
    <mergeCell ref="E11:F11"/>
    <mergeCell ref="C11:D11"/>
    <mergeCell ref="I11:J11"/>
    <mergeCell ref="A39:B39"/>
    <mergeCell ref="G39:H39"/>
    <mergeCell ref="E39:F39"/>
    <mergeCell ref="C39:D39"/>
    <mergeCell ref="I39:J39"/>
    <mergeCell ref="M39:N39"/>
    <mergeCell ref="Q39:R39"/>
    <mergeCell ref="U39:V39"/>
    <mergeCell ref="O39:P39"/>
    <mergeCell ref="A17:B17"/>
  </mergeCells>
  <pageMargins left="0.25" right="0.25" top="0.75" bottom="0.75" header="0.3" footer="0.3"/>
  <pageSetup paperSize="5" scale="86" orientation="landscape" r:id="rId1"/>
  <headerFooter differentOddEven="1">
    <oddFooter>&amp;L&amp;"-,Italic"&amp;10Report Date &amp;D&amp;R&amp;"-,Italic"Page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H36"/>
  <sheetViews>
    <sheetView view="pageLayout" topLeftCell="A19" zoomScaleNormal="100" workbookViewId="0">
      <selection activeCell="A38" sqref="A38"/>
    </sheetView>
  </sheetViews>
  <sheetFormatPr defaultRowHeight="12.75" outlineLevelRow="1"/>
  <cols>
    <col min="1" max="1" width="34.28515625" style="1" customWidth="1"/>
    <col min="2" max="2" width="14.28515625" style="1" hidden="1" customWidth="1"/>
    <col min="3" max="3" width="11.42578125" style="2" hidden="1" customWidth="1"/>
    <col min="4" max="4" width="12.28515625" style="2" hidden="1" customWidth="1"/>
    <col min="5" max="5" width="9.5703125" style="2" hidden="1" customWidth="1"/>
    <col min="6" max="6" width="7.85546875" style="2" hidden="1" customWidth="1"/>
    <col min="7" max="7" width="10.7109375" style="1" customWidth="1"/>
    <col min="8" max="8" width="86" style="1" customWidth="1"/>
    <col min="9" max="16384" width="9.140625" style="1"/>
  </cols>
  <sheetData>
    <row r="1" spans="1:8" s="2" customFormat="1">
      <c r="A1" s="31" t="s">
        <v>6</v>
      </c>
      <c r="B1" s="31" t="s">
        <v>5</v>
      </c>
      <c r="C1" s="13" t="s">
        <v>5</v>
      </c>
      <c r="D1" s="13" t="s">
        <v>0</v>
      </c>
      <c r="E1" s="31" t="s">
        <v>1</v>
      </c>
      <c r="F1" s="31" t="s">
        <v>4</v>
      </c>
      <c r="G1" s="32" t="s">
        <v>2</v>
      </c>
      <c r="H1" s="31" t="s">
        <v>3</v>
      </c>
    </row>
    <row r="2" spans="1:8">
      <c r="A2" s="28" t="s">
        <v>112</v>
      </c>
      <c r="B2" s="28"/>
      <c r="C2" s="29"/>
      <c r="D2" s="29"/>
      <c r="E2" s="29"/>
      <c r="F2" s="29"/>
      <c r="G2" s="30">
        <v>0.2</v>
      </c>
      <c r="H2" s="27"/>
    </row>
    <row r="3" spans="1:8" outlineLevel="1">
      <c r="A3" s="3" t="s">
        <v>54</v>
      </c>
      <c r="B3" s="3" t="s">
        <v>51</v>
      </c>
      <c r="C3" s="7">
        <v>39722</v>
      </c>
      <c r="D3" s="5"/>
      <c r="E3" s="5"/>
      <c r="F3" s="5"/>
      <c r="G3" s="3" t="s">
        <v>7</v>
      </c>
      <c r="H3" s="3" t="s">
        <v>49</v>
      </c>
    </row>
    <row r="4" spans="1:8" outlineLevel="1">
      <c r="A4" s="3" t="s">
        <v>8</v>
      </c>
      <c r="B4" s="3"/>
      <c r="C4" s="7">
        <v>39845</v>
      </c>
      <c r="D4" s="5"/>
      <c r="E4" s="5"/>
      <c r="F4" s="5"/>
      <c r="G4" s="3" t="s">
        <v>36</v>
      </c>
      <c r="H4" s="3" t="s">
        <v>39</v>
      </c>
    </row>
    <row r="5" spans="1:8" outlineLevel="1">
      <c r="A5" s="3" t="s">
        <v>42</v>
      </c>
      <c r="B5" s="3" t="s">
        <v>43</v>
      </c>
      <c r="C5" s="7"/>
      <c r="D5" s="5"/>
      <c r="E5" s="5"/>
      <c r="F5" s="5"/>
      <c r="G5" s="3" t="s">
        <v>1</v>
      </c>
      <c r="H5" s="3" t="s">
        <v>50</v>
      </c>
    </row>
    <row r="6" spans="1:8" outlineLevel="1">
      <c r="A6" s="3" t="s">
        <v>58</v>
      </c>
      <c r="B6" s="3"/>
      <c r="C6" s="7"/>
      <c r="D6" s="5"/>
      <c r="E6" s="5"/>
      <c r="F6" s="5"/>
      <c r="G6" s="3"/>
      <c r="H6" s="3"/>
    </row>
    <row r="7" spans="1:8">
      <c r="A7" s="11"/>
      <c r="B7" s="11"/>
      <c r="C7" s="25"/>
      <c r="D7" s="12"/>
      <c r="E7" s="12"/>
      <c r="F7" s="12"/>
      <c r="G7" s="11"/>
      <c r="H7" s="10"/>
    </row>
    <row r="8" spans="1:8">
      <c r="A8" s="4" t="s">
        <v>111</v>
      </c>
      <c r="B8" s="3"/>
      <c r="C8" s="6"/>
      <c r="D8" s="6"/>
      <c r="E8" s="6"/>
      <c r="F8" s="6"/>
      <c r="G8" s="9">
        <v>0.9</v>
      </c>
      <c r="H8" s="27"/>
    </row>
    <row r="9" spans="1:8" outlineLevel="1">
      <c r="A9" s="3" t="s">
        <v>59</v>
      </c>
      <c r="B9" s="3"/>
      <c r="C9" s="6"/>
      <c r="D9" s="6"/>
      <c r="E9" s="6"/>
      <c r="F9" s="6"/>
      <c r="G9" s="3"/>
      <c r="H9" s="3"/>
    </row>
    <row r="10" spans="1:8" outlineLevel="1">
      <c r="A10" s="3" t="s">
        <v>60</v>
      </c>
      <c r="B10" s="3"/>
      <c r="C10" s="6"/>
      <c r="D10" s="6"/>
      <c r="E10" s="5"/>
      <c r="F10" s="5"/>
      <c r="G10" s="3"/>
      <c r="H10" s="3"/>
    </row>
    <row r="11" spans="1:8">
      <c r="A11" s="11"/>
      <c r="B11" s="11"/>
      <c r="C11" s="26"/>
      <c r="D11" s="26"/>
      <c r="E11" s="12"/>
      <c r="F11" s="12"/>
      <c r="G11" s="11"/>
      <c r="H11" s="10"/>
    </row>
    <row r="12" spans="1:8">
      <c r="A12" s="4" t="s">
        <v>110</v>
      </c>
      <c r="B12" s="4"/>
      <c r="C12" s="5"/>
      <c r="D12" s="5"/>
      <c r="E12" s="5"/>
      <c r="F12" s="5"/>
      <c r="G12" s="9">
        <v>0.95</v>
      </c>
      <c r="H12" s="27"/>
    </row>
    <row r="13" spans="1:8" outlineLevel="1">
      <c r="A13" s="3" t="s">
        <v>17</v>
      </c>
      <c r="B13" s="3" t="s">
        <v>46</v>
      </c>
      <c r="C13" s="5"/>
      <c r="D13" s="6">
        <v>40086</v>
      </c>
      <c r="E13" s="5"/>
      <c r="F13" s="5"/>
      <c r="G13" s="8"/>
      <c r="H13" s="3" t="s">
        <v>45</v>
      </c>
    </row>
    <row r="14" spans="1:8" outlineLevel="1">
      <c r="A14" s="3" t="s">
        <v>55</v>
      </c>
      <c r="B14" s="3" t="s">
        <v>56</v>
      </c>
      <c r="C14" s="5"/>
      <c r="D14" s="5"/>
      <c r="E14" s="5"/>
      <c r="F14" s="5"/>
      <c r="G14" s="3"/>
      <c r="H14" s="3"/>
    </row>
    <row r="15" spans="1:8" outlineLevel="1">
      <c r="A15" s="3" t="s">
        <v>57</v>
      </c>
      <c r="B15" s="3"/>
      <c r="C15" s="5"/>
      <c r="D15" s="5"/>
      <c r="E15" s="5"/>
      <c r="F15" s="5"/>
      <c r="G15" s="3"/>
      <c r="H15" s="3"/>
    </row>
    <row r="16" spans="1:8">
      <c r="A16" s="11"/>
      <c r="B16" s="11"/>
      <c r="C16" s="26"/>
      <c r="D16" s="26"/>
      <c r="E16" s="12"/>
      <c r="F16" s="12"/>
      <c r="G16" s="11"/>
      <c r="H16" s="10"/>
    </row>
    <row r="17" spans="1:8">
      <c r="A17" s="19" t="s">
        <v>109</v>
      </c>
      <c r="B17" s="3"/>
      <c r="C17" s="5"/>
      <c r="D17" s="5"/>
      <c r="E17" s="5"/>
      <c r="F17" s="5"/>
      <c r="G17" s="3"/>
      <c r="H17" s="27"/>
    </row>
    <row r="18" spans="1:8" outlineLevel="1">
      <c r="A18" s="19"/>
      <c r="B18" s="3"/>
      <c r="C18" s="5"/>
      <c r="D18" s="5"/>
      <c r="E18" s="5"/>
      <c r="F18" s="5"/>
      <c r="G18" s="3"/>
      <c r="H18" s="3"/>
    </row>
    <row r="19" spans="1:8">
      <c r="A19" s="22"/>
      <c r="H19" s="10"/>
    </row>
    <row r="20" spans="1:8">
      <c r="A20" s="19" t="s">
        <v>108</v>
      </c>
      <c r="B20" s="3"/>
      <c r="C20" s="5"/>
      <c r="D20" s="5"/>
      <c r="E20" s="5"/>
      <c r="F20" s="5"/>
      <c r="G20" s="3"/>
      <c r="H20" s="10"/>
    </row>
    <row r="21" spans="1:8" outlineLevel="1">
      <c r="A21" s="19"/>
      <c r="B21" s="3"/>
      <c r="C21" s="5"/>
      <c r="D21" s="5"/>
      <c r="E21" s="5"/>
      <c r="F21" s="5"/>
      <c r="G21" s="3"/>
      <c r="H21" s="3"/>
    </row>
    <row r="22" spans="1:8">
      <c r="A22" s="22"/>
    </row>
    <row r="23" spans="1:8">
      <c r="A23" s="19" t="s">
        <v>107</v>
      </c>
      <c r="B23" s="3"/>
      <c r="C23" s="5"/>
      <c r="D23" s="5"/>
      <c r="E23" s="5"/>
      <c r="F23" s="5"/>
      <c r="G23" s="3"/>
    </row>
    <row r="24" spans="1:8" outlineLevel="1">
      <c r="A24" s="18"/>
      <c r="B24" s="3"/>
      <c r="C24" s="5"/>
      <c r="D24" s="5"/>
      <c r="E24" s="5"/>
      <c r="F24" s="5"/>
      <c r="G24" s="3"/>
      <c r="H24" s="3"/>
    </row>
    <row r="25" spans="1:8">
      <c r="A25" s="22"/>
    </row>
    <row r="26" spans="1:8">
      <c r="A26" s="19" t="s">
        <v>116</v>
      </c>
      <c r="G26" s="3"/>
    </row>
    <row r="27" spans="1:8" outlineLevel="1">
      <c r="A27" s="18"/>
      <c r="G27" s="3"/>
      <c r="H27" s="3"/>
    </row>
    <row r="28" spans="1:8">
      <c r="A28" s="22"/>
    </row>
    <row r="29" spans="1:8">
      <c r="A29" s="19" t="s">
        <v>106</v>
      </c>
      <c r="B29" s="3"/>
      <c r="C29" s="5"/>
      <c r="D29" s="5"/>
      <c r="E29" s="5"/>
      <c r="F29" s="5"/>
      <c r="G29" s="3"/>
    </row>
    <row r="30" spans="1:8" outlineLevel="1">
      <c r="A30" s="3"/>
      <c r="B30" s="3"/>
      <c r="C30" s="5"/>
      <c r="D30" s="5"/>
      <c r="E30" s="5"/>
      <c r="F30" s="5"/>
      <c r="G30" s="3"/>
      <c r="H30" s="3"/>
    </row>
    <row r="32" spans="1:8" ht="15">
      <c r="A32" t="s">
        <v>161</v>
      </c>
    </row>
    <row r="34" spans="1:1" ht="15">
      <c r="A34" t="s">
        <v>156</v>
      </c>
    </row>
    <row r="36" spans="1:1" ht="15">
      <c r="A36" t="s">
        <v>162</v>
      </c>
    </row>
  </sheetData>
  <pageMargins left="0.25" right="0" top="0.75" bottom="0.75" header="0.3" footer="0.3"/>
  <pageSetup paperSize="5" scale="90" orientation="landscape" r:id="rId1"/>
  <headerFooter>
    <oddHeader>&amp;CDEVELOPMENT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D5"/>
  <sheetViews>
    <sheetView workbookViewId="0">
      <selection activeCell="A2" sqref="A2:A3"/>
    </sheetView>
  </sheetViews>
  <sheetFormatPr defaultRowHeight="15"/>
  <cols>
    <col min="2" max="5" width="10.42578125" bestFit="1" customWidth="1"/>
  </cols>
  <sheetData>
    <row r="1" spans="1:4">
      <c r="A1" s="273"/>
      <c r="B1" s="274"/>
      <c r="C1" s="13" t="s">
        <v>124</v>
      </c>
      <c r="D1" s="13" t="s">
        <v>125</v>
      </c>
    </row>
    <row r="2" spans="1:4">
      <c r="A2" s="271" t="s">
        <v>126</v>
      </c>
      <c r="B2" s="46" t="s">
        <v>127</v>
      </c>
      <c r="C2" s="44" t="s">
        <v>129</v>
      </c>
      <c r="D2" s="44" t="s">
        <v>130</v>
      </c>
    </row>
    <row r="3" spans="1:4">
      <c r="A3" s="271"/>
      <c r="B3" s="46" t="s">
        <v>128</v>
      </c>
      <c r="C3" s="44" t="s">
        <v>129</v>
      </c>
      <c r="D3" s="44" t="s">
        <v>130</v>
      </c>
    </row>
    <row r="4" spans="1:4">
      <c r="A4" s="272" t="s">
        <v>33</v>
      </c>
      <c r="B4" s="45" t="s">
        <v>127</v>
      </c>
      <c r="C4" s="44"/>
      <c r="D4" s="44"/>
    </row>
    <row r="5" spans="1:4">
      <c r="A5" s="272"/>
      <c r="B5" s="45" t="s">
        <v>128</v>
      </c>
      <c r="C5" s="44"/>
      <c r="D5" s="44"/>
    </row>
  </sheetData>
  <mergeCells count="3">
    <mergeCell ref="A2:A3"/>
    <mergeCell ref="A4:A5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8"/>
  <sheetViews>
    <sheetView view="pageLayout" zoomScaleNormal="100" workbookViewId="0">
      <selection activeCell="F33" sqref="F33"/>
    </sheetView>
  </sheetViews>
  <sheetFormatPr defaultColWidth="9.140625" defaultRowHeight="15"/>
  <cols>
    <col min="1" max="1" width="2.7109375" customWidth="1"/>
    <col min="2" max="2" width="19.140625" customWidth="1"/>
    <col min="3" max="3" width="5.28515625" customWidth="1"/>
    <col min="4" max="4" width="5.28515625" style="87" customWidth="1"/>
    <col min="5" max="5" width="5.28515625" customWidth="1"/>
    <col min="6" max="6" width="5.28515625" style="87" customWidth="1"/>
    <col min="7" max="7" width="5.28515625" customWidth="1"/>
    <col min="8" max="10" width="5.28515625" style="87" customWidth="1"/>
    <col min="11" max="11" width="5.28515625" customWidth="1"/>
    <col min="12" max="12" width="5.28515625" style="87" customWidth="1"/>
    <col min="13" max="13" width="5.28515625" customWidth="1"/>
    <col min="14" max="14" width="5.28515625" style="87" customWidth="1"/>
    <col min="15" max="15" width="5.28515625" customWidth="1"/>
    <col min="16" max="16" width="5.28515625" style="87" customWidth="1"/>
    <col min="17" max="17" width="5.28515625" customWidth="1"/>
    <col min="18" max="18" width="5.28515625" style="87" customWidth="1"/>
    <col min="19" max="19" width="5.28515625" customWidth="1"/>
    <col min="20" max="20" width="5.28515625" style="87" customWidth="1"/>
    <col min="21" max="21" width="5.28515625" customWidth="1"/>
    <col min="22" max="22" width="5.28515625" style="87" customWidth="1"/>
    <col min="23" max="23" width="5.28515625" customWidth="1"/>
    <col min="24" max="24" width="5.28515625" style="87" customWidth="1"/>
    <col min="25" max="25" width="5.28515625" customWidth="1"/>
    <col min="26" max="26" width="5.28515625" style="87" customWidth="1"/>
    <col min="27" max="27" width="5.28515625" customWidth="1"/>
    <col min="28" max="28" width="5.28515625" style="87" customWidth="1"/>
    <col min="29" max="29" width="5.28515625" customWidth="1"/>
    <col min="30" max="30" width="5.28515625" style="87" customWidth="1"/>
  </cols>
  <sheetData>
    <row r="1" spans="1:30" s="49" customFormat="1" ht="25.5" customHeight="1">
      <c r="A1" s="299" t="s">
        <v>142</v>
      </c>
      <c r="B1" s="300"/>
      <c r="C1" s="279" t="s">
        <v>150</v>
      </c>
      <c r="D1" s="279"/>
      <c r="E1" s="279" t="s">
        <v>149</v>
      </c>
      <c r="F1" s="279"/>
      <c r="G1" s="279" t="s">
        <v>148</v>
      </c>
      <c r="H1" s="279"/>
      <c r="I1" s="303" t="s">
        <v>296</v>
      </c>
      <c r="J1" s="304"/>
      <c r="K1" s="279" t="s">
        <v>348</v>
      </c>
      <c r="L1" s="279"/>
      <c r="M1" s="279" t="s">
        <v>107</v>
      </c>
      <c r="N1" s="279"/>
      <c r="O1" s="279" t="s">
        <v>152</v>
      </c>
      <c r="P1" s="279"/>
      <c r="Q1" s="279" t="s">
        <v>153</v>
      </c>
      <c r="R1" s="279"/>
      <c r="S1" s="279" t="s">
        <v>155</v>
      </c>
      <c r="T1" s="279"/>
      <c r="U1" s="279" t="s">
        <v>154</v>
      </c>
      <c r="V1" s="279"/>
      <c r="W1" s="279" t="s">
        <v>156</v>
      </c>
      <c r="X1" s="279"/>
      <c r="Y1" s="279" t="s">
        <v>349</v>
      </c>
      <c r="Z1" s="281"/>
      <c r="AA1" s="279" t="s">
        <v>347</v>
      </c>
      <c r="AB1" s="281"/>
      <c r="AC1" s="298" t="s">
        <v>133</v>
      </c>
      <c r="AD1" s="298"/>
    </row>
    <row r="2" spans="1:30" s="49" customFormat="1" ht="12.75">
      <c r="A2" s="301"/>
      <c r="B2" s="302"/>
      <c r="C2" s="54" t="s">
        <v>140</v>
      </c>
      <c r="D2" s="84" t="s">
        <v>141</v>
      </c>
      <c r="E2" s="54" t="s">
        <v>140</v>
      </c>
      <c r="F2" s="84" t="s">
        <v>141</v>
      </c>
      <c r="G2" s="54" t="s">
        <v>140</v>
      </c>
      <c r="H2" s="84" t="s">
        <v>141</v>
      </c>
      <c r="I2" s="84" t="s">
        <v>140</v>
      </c>
      <c r="J2" s="84" t="s">
        <v>141</v>
      </c>
      <c r="K2" s="54" t="s">
        <v>140</v>
      </c>
      <c r="L2" s="84" t="s">
        <v>141</v>
      </c>
      <c r="M2" s="54" t="s">
        <v>140</v>
      </c>
      <c r="N2" s="84" t="s">
        <v>141</v>
      </c>
      <c r="O2" s="54" t="s">
        <v>140</v>
      </c>
      <c r="P2" s="84" t="s">
        <v>141</v>
      </c>
      <c r="Q2" s="54" t="s">
        <v>140</v>
      </c>
      <c r="R2" s="84" t="s">
        <v>141</v>
      </c>
      <c r="S2" s="54" t="s">
        <v>140</v>
      </c>
      <c r="T2" s="84" t="s">
        <v>141</v>
      </c>
      <c r="U2" s="54" t="s">
        <v>140</v>
      </c>
      <c r="V2" s="84" t="s">
        <v>141</v>
      </c>
      <c r="W2" s="54" t="s">
        <v>140</v>
      </c>
      <c r="X2" s="84" t="s">
        <v>141</v>
      </c>
      <c r="Y2" s="54" t="s">
        <v>140</v>
      </c>
      <c r="Z2" s="90" t="s">
        <v>141</v>
      </c>
      <c r="AA2" s="54" t="s">
        <v>140</v>
      </c>
      <c r="AB2" s="90" t="s">
        <v>141</v>
      </c>
      <c r="AC2" s="55" t="s">
        <v>140</v>
      </c>
      <c r="AD2" s="91" t="s">
        <v>141</v>
      </c>
    </row>
    <row r="3" spans="1:30" s="50" customFormat="1" ht="12.75">
      <c r="A3" s="52" t="s">
        <v>134</v>
      </c>
      <c r="B3" s="63"/>
      <c r="C3" s="201"/>
      <c r="D3" s="201"/>
      <c r="E3" s="201"/>
      <c r="F3" s="201"/>
      <c r="G3" s="52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63"/>
    </row>
    <row r="4" spans="1:30" s="48" customFormat="1" ht="12.75">
      <c r="A4" s="51"/>
      <c r="B4" s="80" t="s">
        <v>135</v>
      </c>
      <c r="C4" s="137">
        <f>SUMMARY!C14</f>
        <v>15</v>
      </c>
      <c r="D4" s="85"/>
      <c r="E4" s="137">
        <f>SUMMARY!E14</f>
        <v>19</v>
      </c>
      <c r="F4" s="85"/>
      <c r="G4" s="137">
        <f>SUMMARY!G14</f>
        <v>37</v>
      </c>
      <c r="H4" s="85"/>
      <c r="I4" s="82"/>
      <c r="J4" s="89"/>
      <c r="K4" s="82"/>
      <c r="L4" s="89"/>
      <c r="M4" s="82"/>
      <c r="N4" s="89"/>
      <c r="O4" s="82"/>
      <c r="P4" s="89"/>
      <c r="Q4" s="82"/>
      <c r="R4" s="89"/>
      <c r="S4" s="82"/>
      <c r="T4" s="89"/>
      <c r="U4" s="82"/>
      <c r="V4" s="89"/>
      <c r="W4" s="82"/>
      <c r="X4" s="89"/>
      <c r="Y4" s="82"/>
      <c r="Z4" s="89"/>
      <c r="AA4" s="82"/>
      <c r="AB4" s="89"/>
      <c r="AC4" s="83">
        <f>G4+E4+C4+K4+O4+M4+Q4+U4+S4+W4+Y4</f>
        <v>71</v>
      </c>
      <c r="AD4" s="92"/>
    </row>
    <row r="5" spans="1:30" s="48" customFormat="1" ht="12.75">
      <c r="A5" s="51"/>
      <c r="B5" s="80" t="s">
        <v>136</v>
      </c>
      <c r="C5" s="138">
        <f>SUMMARY!C15</f>
        <v>15</v>
      </c>
      <c r="D5" s="86">
        <f>C5/C4</f>
        <v>1</v>
      </c>
      <c r="E5" s="138">
        <f>SUMMARY!E15</f>
        <v>19</v>
      </c>
      <c r="F5" s="86">
        <f>E5/E4</f>
        <v>1</v>
      </c>
      <c r="G5" s="138">
        <f>SUMMARY!G15</f>
        <v>27</v>
      </c>
      <c r="H5" s="86">
        <f>G5/G4</f>
        <v>0.72972972972972971</v>
      </c>
      <c r="I5" s="82"/>
      <c r="J5" s="89"/>
      <c r="K5" s="82"/>
      <c r="L5" s="89"/>
      <c r="M5" s="82"/>
      <c r="N5" s="89"/>
      <c r="O5" s="82"/>
      <c r="P5" s="89"/>
      <c r="Q5" s="82"/>
      <c r="R5" s="89"/>
      <c r="S5" s="82"/>
      <c r="T5" s="89"/>
      <c r="U5" s="82"/>
      <c r="V5" s="89"/>
      <c r="W5" s="82"/>
      <c r="X5" s="89"/>
      <c r="Y5" s="82"/>
      <c r="Z5" s="89"/>
      <c r="AA5" s="82"/>
      <c r="AB5" s="89"/>
      <c r="AC5" s="83">
        <f>G5+E5+C5+K5+O5+M5+Q5+U5+S5+W5+Y5</f>
        <v>61</v>
      </c>
      <c r="AD5" s="92">
        <f>AC5/AC4</f>
        <v>0.85915492957746475</v>
      </c>
    </row>
    <row r="6" spans="1:30" s="48" customFormat="1" ht="12.75">
      <c r="A6" s="51"/>
      <c r="B6" s="80" t="s">
        <v>137</v>
      </c>
      <c r="C6" s="138">
        <f>SUMMARY!C16</f>
        <v>15</v>
      </c>
      <c r="D6" s="86">
        <f>C6/C4</f>
        <v>1</v>
      </c>
      <c r="E6" s="138">
        <f>SUMMARY!E16</f>
        <v>18</v>
      </c>
      <c r="F6" s="86">
        <f>E6/E4</f>
        <v>0.94736842105263153</v>
      </c>
      <c r="G6" s="138">
        <f>SUMMARY!G16</f>
        <v>7</v>
      </c>
      <c r="H6" s="86">
        <f>G6/G4</f>
        <v>0.1891891891891892</v>
      </c>
      <c r="I6" s="82"/>
      <c r="J6" s="89"/>
      <c r="K6" s="82"/>
      <c r="L6" s="89"/>
      <c r="M6" s="82"/>
      <c r="N6" s="89"/>
      <c r="O6" s="82"/>
      <c r="P6" s="89"/>
      <c r="Q6" s="82"/>
      <c r="R6" s="89"/>
      <c r="S6" s="82"/>
      <c r="T6" s="89"/>
      <c r="U6" s="82"/>
      <c r="V6" s="89"/>
      <c r="W6" s="82"/>
      <c r="X6" s="89"/>
      <c r="Y6" s="82"/>
      <c r="Z6" s="89"/>
      <c r="AA6" s="82"/>
      <c r="AB6" s="89"/>
      <c r="AC6" s="83">
        <f>G6+E6+C6+K6+O6+M6+Q6+U6+S6+W6+Y6</f>
        <v>40</v>
      </c>
      <c r="AD6" s="92">
        <f>AC6/AC4</f>
        <v>0.56338028169014087</v>
      </c>
    </row>
    <row r="7" spans="1:30" s="48" customFormat="1" ht="12.75">
      <c r="A7" s="266" t="s">
        <v>163</v>
      </c>
      <c r="B7" s="280"/>
      <c r="C7" s="203"/>
      <c r="D7" s="203"/>
      <c r="E7" s="203"/>
      <c r="F7" s="203"/>
      <c r="G7" s="202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4"/>
    </row>
    <row r="8" spans="1:30" s="48" customFormat="1" ht="12.75">
      <c r="A8" s="51"/>
      <c r="B8" s="80" t="s">
        <v>135</v>
      </c>
      <c r="C8" s="137">
        <f>SUMMARY!C18</f>
        <v>24</v>
      </c>
      <c r="D8" s="88"/>
      <c r="E8" s="137">
        <f>SUMMARY!E18</f>
        <v>16</v>
      </c>
      <c r="F8" s="88"/>
      <c r="G8" s="137">
        <f>SUMMARY!G18</f>
        <v>42</v>
      </c>
      <c r="H8" s="88"/>
      <c r="I8" s="82"/>
      <c r="J8" s="89"/>
      <c r="K8" s="82"/>
      <c r="L8" s="89"/>
      <c r="M8" s="82"/>
      <c r="N8" s="89"/>
      <c r="O8" s="82"/>
      <c r="P8" s="89"/>
      <c r="Q8" s="82"/>
      <c r="R8" s="89"/>
      <c r="S8" s="82"/>
      <c r="T8" s="89"/>
      <c r="U8" s="82"/>
      <c r="V8" s="89"/>
      <c r="W8" s="82"/>
      <c r="X8" s="89"/>
      <c r="Y8" s="82"/>
      <c r="Z8" s="89"/>
      <c r="AA8" s="82"/>
      <c r="AB8" s="89"/>
      <c r="AC8" s="83">
        <f>G8+E8+C8+K8+O8+M8+Q8+U8+S8+W8+Y8</f>
        <v>82</v>
      </c>
      <c r="AD8" s="92"/>
    </row>
    <row r="9" spans="1:30" s="48" customFormat="1" ht="12.75">
      <c r="A9" s="51"/>
      <c r="B9" s="80" t="s">
        <v>136</v>
      </c>
      <c r="C9" s="137">
        <f>SUMMARY!C19</f>
        <v>24</v>
      </c>
      <c r="D9" s="86">
        <f>C9/C8</f>
        <v>1</v>
      </c>
      <c r="E9" s="137">
        <f>SUMMARY!E19</f>
        <v>16</v>
      </c>
      <c r="F9" s="86">
        <f>E9/E8</f>
        <v>1</v>
      </c>
      <c r="G9" s="137">
        <f>SUMMARY!G19</f>
        <v>28</v>
      </c>
      <c r="H9" s="86">
        <f>G9/G8</f>
        <v>0.66666666666666663</v>
      </c>
      <c r="I9" s="82"/>
      <c r="J9" s="89"/>
      <c r="K9" s="82"/>
      <c r="L9" s="89"/>
      <c r="M9" s="82"/>
      <c r="N9" s="89"/>
      <c r="O9" s="82"/>
      <c r="P9" s="89"/>
      <c r="Q9" s="82"/>
      <c r="R9" s="89"/>
      <c r="S9" s="82"/>
      <c r="T9" s="89"/>
      <c r="U9" s="82"/>
      <c r="V9" s="89"/>
      <c r="W9" s="82"/>
      <c r="X9" s="89"/>
      <c r="Y9" s="82"/>
      <c r="Z9" s="89"/>
      <c r="AA9" s="82"/>
      <c r="AB9" s="89"/>
      <c r="AC9" s="83">
        <f>G9+E9+C9+K9+O9+M9+Q9+U9+S9+W9+Y9</f>
        <v>68</v>
      </c>
      <c r="AD9" s="92">
        <f>AC9/AC8</f>
        <v>0.82926829268292679</v>
      </c>
    </row>
    <row r="10" spans="1:30" s="48" customFormat="1" ht="12.75">
      <c r="A10" s="51"/>
      <c r="B10" s="80" t="s">
        <v>137</v>
      </c>
      <c r="C10" s="138">
        <f>SUMMARY!C20</f>
        <v>24</v>
      </c>
      <c r="D10" s="86">
        <f>C10/C8</f>
        <v>1</v>
      </c>
      <c r="E10" s="138">
        <f>SUMMARY!E20</f>
        <v>16</v>
      </c>
      <c r="F10" s="86">
        <f>E10/E8</f>
        <v>1</v>
      </c>
      <c r="G10" s="138">
        <f>SUMMARY!G20</f>
        <v>0</v>
      </c>
      <c r="H10" s="86">
        <f>G10/G8</f>
        <v>0</v>
      </c>
      <c r="I10" s="82"/>
      <c r="J10" s="89"/>
      <c r="K10" s="82"/>
      <c r="L10" s="89"/>
      <c r="M10" s="82"/>
      <c r="N10" s="89"/>
      <c r="O10" s="82"/>
      <c r="P10" s="89"/>
      <c r="Q10" s="82"/>
      <c r="R10" s="89"/>
      <c r="S10" s="82"/>
      <c r="T10" s="89"/>
      <c r="U10" s="82"/>
      <c r="V10" s="89"/>
      <c r="W10" s="82"/>
      <c r="X10" s="89"/>
      <c r="Y10" s="82"/>
      <c r="Z10" s="89"/>
      <c r="AA10" s="82"/>
      <c r="AB10" s="89"/>
      <c r="AC10" s="83">
        <f>G10+E10+C10+K10+O10+M10+Q10+U10+S10+W10+Y10</f>
        <v>40</v>
      </c>
      <c r="AD10" s="92">
        <f>AC10/AC8</f>
        <v>0.48780487804878048</v>
      </c>
    </row>
    <row r="11" spans="1:30" s="48" customFormat="1" ht="12.75">
      <c r="A11" s="266" t="s">
        <v>139</v>
      </c>
      <c r="B11" s="280"/>
      <c r="C11" s="80"/>
      <c r="D11" s="80"/>
      <c r="E11" s="80"/>
      <c r="F11" s="80"/>
      <c r="G11" s="51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188"/>
    </row>
    <row r="12" spans="1:30" s="48" customFormat="1" ht="12.75">
      <c r="A12" s="51"/>
      <c r="B12" s="80" t="s">
        <v>135</v>
      </c>
      <c r="C12" s="138">
        <f>SUMMARY!C22</f>
        <v>15</v>
      </c>
      <c r="D12" s="85"/>
      <c r="E12" s="138">
        <f>SUMMARY!E22</f>
        <v>7</v>
      </c>
      <c r="F12" s="85"/>
      <c r="G12" s="138">
        <f>SUMMARY!G22</f>
        <v>20</v>
      </c>
      <c r="H12" s="85"/>
      <c r="I12" s="82"/>
      <c r="J12" s="89"/>
      <c r="K12" s="82"/>
      <c r="L12" s="89"/>
      <c r="M12" s="82"/>
      <c r="N12" s="89"/>
      <c r="O12" s="82"/>
      <c r="P12" s="89"/>
      <c r="Q12" s="82"/>
      <c r="R12" s="89"/>
      <c r="S12" s="82"/>
      <c r="T12" s="89"/>
      <c r="U12" s="82"/>
      <c r="V12" s="89"/>
      <c r="W12" s="82"/>
      <c r="X12" s="89"/>
      <c r="Y12" s="82"/>
      <c r="Z12" s="89"/>
      <c r="AA12" s="82"/>
      <c r="AB12" s="89"/>
      <c r="AC12" s="83">
        <f>G12+E12+C12+K12+O12+M12+Q12+U12+S12+W12+Y12</f>
        <v>42</v>
      </c>
      <c r="AD12" s="92"/>
    </row>
    <row r="13" spans="1:30" s="48" customFormat="1" ht="12.75">
      <c r="A13" s="51"/>
      <c r="B13" s="80" t="s">
        <v>136</v>
      </c>
      <c r="C13" s="138">
        <f>SUMMARY!C23</f>
        <v>14</v>
      </c>
      <c r="D13" s="86">
        <f>C13/C12</f>
        <v>0.93333333333333335</v>
      </c>
      <c r="E13" s="138">
        <f>SUMMARY!E23</f>
        <v>7</v>
      </c>
      <c r="F13" s="86">
        <f>E13/E12</f>
        <v>1</v>
      </c>
      <c r="G13" s="138">
        <f>SUMMARY!G23</f>
        <v>17</v>
      </c>
      <c r="H13" s="86">
        <f>G13/G12</f>
        <v>0.85</v>
      </c>
      <c r="I13" s="82"/>
      <c r="J13" s="89"/>
      <c r="K13" s="82"/>
      <c r="L13" s="89"/>
      <c r="M13" s="82"/>
      <c r="N13" s="89"/>
      <c r="O13" s="82"/>
      <c r="P13" s="89"/>
      <c r="Q13" s="82"/>
      <c r="R13" s="89"/>
      <c r="S13" s="82"/>
      <c r="T13" s="89"/>
      <c r="U13" s="82"/>
      <c r="V13" s="89"/>
      <c r="W13" s="82"/>
      <c r="X13" s="89"/>
      <c r="Y13" s="82"/>
      <c r="Z13" s="89"/>
      <c r="AA13" s="82"/>
      <c r="AB13" s="89"/>
      <c r="AC13" s="83">
        <f>G13+E13+C13+K13+O13+M13+Q13+U13+S13+W13+Y13</f>
        <v>38</v>
      </c>
      <c r="AD13" s="92">
        <f>AC13/AC12</f>
        <v>0.90476190476190477</v>
      </c>
    </row>
    <row r="14" spans="1:30" s="48" customFormat="1" ht="12.75">
      <c r="A14" s="51"/>
      <c r="B14" s="80" t="s">
        <v>137</v>
      </c>
      <c r="C14" s="138">
        <f>SUMMARY!C24</f>
        <v>13</v>
      </c>
      <c r="D14" s="86">
        <f>C14/C12</f>
        <v>0.8666666666666667</v>
      </c>
      <c r="E14" s="138">
        <f>SUMMARY!E24</f>
        <v>7</v>
      </c>
      <c r="F14" s="86">
        <f>E14/E12</f>
        <v>1</v>
      </c>
      <c r="G14" s="138">
        <f>SUMMARY!G24</f>
        <v>8</v>
      </c>
      <c r="H14" s="86">
        <f>G14/G12</f>
        <v>0.4</v>
      </c>
      <c r="I14" s="82"/>
      <c r="J14" s="89"/>
      <c r="K14" s="82"/>
      <c r="L14" s="89"/>
      <c r="M14" s="82"/>
      <c r="N14" s="89"/>
      <c r="O14" s="82"/>
      <c r="P14" s="89"/>
      <c r="Q14" s="82"/>
      <c r="R14" s="89"/>
      <c r="S14" s="82"/>
      <c r="T14" s="89"/>
      <c r="U14" s="82"/>
      <c r="V14" s="89"/>
      <c r="W14" s="82"/>
      <c r="X14" s="89"/>
      <c r="Y14" s="82"/>
      <c r="Z14" s="89"/>
      <c r="AA14" s="82"/>
      <c r="AB14" s="89"/>
      <c r="AC14" s="83">
        <f>G14+E14+C14+K14+O14+M14+Q14+U14+S14+W14+Y14</f>
        <v>28</v>
      </c>
      <c r="AD14" s="92">
        <f>AC14/AC12</f>
        <v>0.66666666666666663</v>
      </c>
    </row>
    <row r="15" spans="1:30" s="48" customFormat="1" ht="12.75">
      <c r="A15" s="266" t="s">
        <v>138</v>
      </c>
      <c r="B15" s="280"/>
      <c r="C15" s="80"/>
      <c r="D15" s="80"/>
      <c r="E15" s="80"/>
      <c r="F15" s="80"/>
      <c r="G15" s="51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88"/>
    </row>
    <row r="16" spans="1:30" s="48" customFormat="1" ht="12.75">
      <c r="A16" s="51"/>
      <c r="B16" s="53" t="s">
        <v>135</v>
      </c>
      <c r="C16" s="138">
        <f>SUMMARY!C26</f>
        <v>0</v>
      </c>
      <c r="D16" s="85"/>
      <c r="E16" s="138">
        <f>SUMMARY!E26</f>
        <v>60</v>
      </c>
      <c r="F16" s="85"/>
      <c r="G16" s="138">
        <f>SUMMARY!G26</f>
        <v>33</v>
      </c>
      <c r="H16" s="85"/>
      <c r="I16" s="82">
        <v>18</v>
      </c>
      <c r="J16" s="89"/>
      <c r="K16" s="82"/>
      <c r="L16" s="89"/>
      <c r="M16" s="82"/>
      <c r="N16" s="89"/>
      <c r="O16" s="82"/>
      <c r="P16" s="89"/>
      <c r="Q16" s="82"/>
      <c r="R16" s="89"/>
      <c r="S16" s="82"/>
      <c r="T16" s="89"/>
      <c r="U16" s="82"/>
      <c r="V16" s="89"/>
      <c r="W16" s="82"/>
      <c r="X16" s="89"/>
      <c r="Y16" s="82"/>
      <c r="Z16" s="89"/>
      <c r="AA16" s="82"/>
      <c r="AB16" s="89"/>
      <c r="AC16" s="83">
        <f>G16+E16+C16+K16+O16+M16+Q16+U16+S16+W16+Y16</f>
        <v>93</v>
      </c>
      <c r="AD16" s="92"/>
    </row>
    <row r="17" spans="1:30" s="48" customFormat="1" ht="12.75">
      <c r="A17" s="51"/>
      <c r="B17" s="53" t="s">
        <v>136</v>
      </c>
      <c r="C17" s="138">
        <f>SUMMARY!C27</f>
        <v>0</v>
      </c>
      <c r="D17" s="86">
        <f>IF(C16&gt;0,C17/C16,0)</f>
        <v>0</v>
      </c>
      <c r="E17" s="138">
        <f>SUMMARY!E27</f>
        <v>44</v>
      </c>
      <c r="F17" s="86">
        <f>E17/E16</f>
        <v>0.73333333333333328</v>
      </c>
      <c r="G17" s="138">
        <f>SUMMARY!G27</f>
        <v>20</v>
      </c>
      <c r="H17" s="86">
        <f>G17/G16</f>
        <v>0.60606060606060608</v>
      </c>
      <c r="I17" s="82">
        <v>7</v>
      </c>
      <c r="J17" s="86">
        <f>IF(I16&gt;0,I17/I16,0)</f>
        <v>0.3888888888888889</v>
      </c>
      <c r="K17" s="82"/>
      <c r="L17" s="89"/>
      <c r="M17" s="82"/>
      <c r="N17" s="89"/>
      <c r="O17" s="82"/>
      <c r="P17" s="89"/>
      <c r="Q17" s="82"/>
      <c r="R17" s="89"/>
      <c r="S17" s="82"/>
      <c r="T17" s="89"/>
      <c r="U17" s="82"/>
      <c r="V17" s="89"/>
      <c r="W17" s="82"/>
      <c r="X17" s="89"/>
      <c r="Y17" s="82"/>
      <c r="Z17" s="89"/>
      <c r="AA17" s="82"/>
      <c r="AB17" s="89"/>
      <c r="AC17" s="83">
        <f>G17+E17+C17+K17+O17+M17+Q17+U17+S17+W17+Y17</f>
        <v>64</v>
      </c>
      <c r="AD17" s="92">
        <f>AC17/AC16</f>
        <v>0.68817204301075274</v>
      </c>
    </row>
    <row r="18" spans="1:30" s="48" customFormat="1" ht="12.75">
      <c r="A18" s="51"/>
      <c r="B18" s="53" t="s">
        <v>137</v>
      </c>
      <c r="C18" s="138">
        <f>SUMMARY!C28</f>
        <v>0</v>
      </c>
      <c r="D18" s="86">
        <f>IF(C17&gt;0,C18/C17,0)</f>
        <v>0</v>
      </c>
      <c r="E18" s="138">
        <f>SUMMARY!E28</f>
        <v>44</v>
      </c>
      <c r="F18" s="86">
        <f>E18/E16</f>
        <v>0.73333333333333328</v>
      </c>
      <c r="G18" s="138">
        <f>SUMMARY!G28</f>
        <v>7</v>
      </c>
      <c r="H18" s="86">
        <f>G18/G16</f>
        <v>0.21212121212121213</v>
      </c>
      <c r="I18" s="82">
        <v>0</v>
      </c>
      <c r="J18" s="86">
        <f>IF(I17&gt;0,I18/I17,0)</f>
        <v>0</v>
      </c>
      <c r="K18" s="82"/>
      <c r="L18" s="89"/>
      <c r="M18" s="82"/>
      <c r="N18" s="89"/>
      <c r="O18" s="82"/>
      <c r="P18" s="89"/>
      <c r="Q18" s="82"/>
      <c r="R18" s="89"/>
      <c r="S18" s="82"/>
      <c r="T18" s="89"/>
      <c r="U18" s="82"/>
      <c r="V18" s="89"/>
      <c r="W18" s="82"/>
      <c r="X18" s="89"/>
      <c r="Y18" s="82"/>
      <c r="Z18" s="89"/>
      <c r="AA18" s="82"/>
      <c r="AB18" s="89"/>
      <c r="AC18" s="83">
        <f>G18+E18+C18+K18+O18+M18+Q18+U18+S18+W18+Y18</f>
        <v>51</v>
      </c>
      <c r="AD18" s="92">
        <f>AC18/AC16</f>
        <v>0.54838709677419351</v>
      </c>
    </row>
    <row r="19" spans="1:30" s="48" customFormat="1" ht="12.75">
      <c r="A19" s="266" t="s">
        <v>158</v>
      </c>
      <c r="B19" s="280"/>
      <c r="C19" s="80"/>
      <c r="D19" s="80"/>
      <c r="E19" s="80"/>
      <c r="F19" s="80"/>
      <c r="G19" s="51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188"/>
    </row>
    <row r="20" spans="1:30" s="48" customFormat="1" ht="12.75">
      <c r="A20" s="51"/>
      <c r="B20" s="53" t="s">
        <v>135</v>
      </c>
      <c r="C20" s="138">
        <f>SUMMARY!C30</f>
        <v>54</v>
      </c>
      <c r="D20" s="85"/>
      <c r="E20" s="138">
        <f>SUMMARY!E30</f>
        <v>102</v>
      </c>
      <c r="F20" s="85"/>
      <c r="G20" s="138">
        <f>SUMMARY!G30</f>
        <v>132</v>
      </c>
      <c r="H20" s="85"/>
      <c r="I20" s="138">
        <v>18</v>
      </c>
      <c r="J20" s="85"/>
      <c r="K20" s="82"/>
      <c r="L20" s="89"/>
      <c r="M20" s="82"/>
      <c r="N20" s="89"/>
      <c r="O20" s="82"/>
      <c r="P20" s="89"/>
      <c r="Q20" s="82"/>
      <c r="R20" s="89"/>
      <c r="S20" s="82"/>
      <c r="T20" s="89"/>
      <c r="U20" s="82"/>
      <c r="V20" s="89"/>
      <c r="W20" s="82"/>
      <c r="X20" s="89"/>
      <c r="Y20" s="82"/>
      <c r="Z20" s="89"/>
      <c r="AA20" s="82"/>
      <c r="AB20" s="89"/>
      <c r="AC20" s="83">
        <f>G20+E20+C20+K20+O20+M20+Q20+U20+S20+W20+Y20</f>
        <v>288</v>
      </c>
      <c r="AD20" s="92"/>
    </row>
    <row r="21" spans="1:30" s="48" customFormat="1" ht="12.75">
      <c r="A21" s="51"/>
      <c r="B21" s="53" t="s">
        <v>136</v>
      </c>
      <c r="C21" s="138">
        <f>SUMMARY!C31</f>
        <v>53</v>
      </c>
      <c r="D21" s="86">
        <f>C21/C20</f>
        <v>0.98148148148148151</v>
      </c>
      <c r="E21" s="138">
        <f>SUMMARY!E31</f>
        <v>86</v>
      </c>
      <c r="F21" s="86">
        <f>E21/E20</f>
        <v>0.84313725490196079</v>
      </c>
      <c r="G21" s="138">
        <f>SUMMARY!G31</f>
        <v>92</v>
      </c>
      <c r="H21" s="86">
        <f>G21/G20</f>
        <v>0.69696969696969702</v>
      </c>
      <c r="I21" s="138">
        <v>7</v>
      </c>
      <c r="J21" s="86">
        <f>I21/I20</f>
        <v>0.3888888888888889</v>
      </c>
      <c r="K21" s="82"/>
      <c r="L21" s="89"/>
      <c r="M21" s="82"/>
      <c r="N21" s="89"/>
      <c r="O21" s="82"/>
      <c r="P21" s="89"/>
      <c r="Q21" s="82"/>
      <c r="R21" s="89"/>
      <c r="S21" s="82"/>
      <c r="T21" s="89"/>
      <c r="U21" s="82"/>
      <c r="V21" s="89"/>
      <c r="W21" s="82"/>
      <c r="X21" s="89"/>
      <c r="Y21" s="82"/>
      <c r="Z21" s="89"/>
      <c r="AA21" s="82"/>
      <c r="AB21" s="89"/>
      <c r="AC21" s="83">
        <f>G21+E21+C21+K21+O21+M21+Q21+U21+S21+W21+Y21</f>
        <v>231</v>
      </c>
      <c r="AD21" s="92">
        <f>AC21/AC20</f>
        <v>0.80208333333333337</v>
      </c>
    </row>
    <row r="22" spans="1:30" s="48" customFormat="1" ht="12.75">
      <c r="A22" s="51"/>
      <c r="B22" s="53" t="s">
        <v>137</v>
      </c>
      <c r="C22" s="138">
        <f>SUMMARY!C32</f>
        <v>52</v>
      </c>
      <c r="D22" s="86">
        <f>C22/C20</f>
        <v>0.96296296296296291</v>
      </c>
      <c r="E22" s="138">
        <f>SUMMARY!E32</f>
        <v>85</v>
      </c>
      <c r="F22" s="86">
        <f>E22/E20</f>
        <v>0.83333333333333337</v>
      </c>
      <c r="G22" s="138">
        <f>SUMMARY!G32</f>
        <v>22</v>
      </c>
      <c r="H22" s="86">
        <f>G22/G20</f>
        <v>0.16666666666666666</v>
      </c>
      <c r="I22" s="138">
        <f>SUMMARY!K32</f>
        <v>0</v>
      </c>
      <c r="J22" s="86">
        <f>I22/I20</f>
        <v>0</v>
      </c>
      <c r="K22" s="82"/>
      <c r="L22" s="89"/>
      <c r="M22" s="82"/>
      <c r="N22" s="89"/>
      <c r="O22" s="82"/>
      <c r="P22" s="89"/>
      <c r="Q22" s="82"/>
      <c r="R22" s="89"/>
      <c r="S22" s="82"/>
      <c r="T22" s="89"/>
      <c r="U22" s="82"/>
      <c r="V22" s="89"/>
      <c r="W22" s="82"/>
      <c r="X22" s="89"/>
      <c r="Y22" s="82"/>
      <c r="Z22" s="89"/>
      <c r="AA22" s="82"/>
      <c r="AB22" s="89"/>
      <c r="AC22" s="83">
        <f>G22+E22+C22+K22+O22+M22+Q22+U22+S22+W22+Y22</f>
        <v>159</v>
      </c>
      <c r="AD22" s="92">
        <f>AC22/AC20</f>
        <v>0.55208333333333337</v>
      </c>
    </row>
    <row r="23" spans="1:30" s="48" customFormat="1" ht="12.75">
      <c r="A23" s="176"/>
      <c r="B23" s="177"/>
      <c r="C23" s="178"/>
      <c r="D23" s="179"/>
      <c r="E23" s="178"/>
      <c r="F23" s="179"/>
      <c r="G23" s="178"/>
      <c r="H23" s="179"/>
      <c r="I23" s="178"/>
      <c r="J23" s="179"/>
      <c r="K23" s="180"/>
      <c r="L23" s="181"/>
      <c r="M23" s="180"/>
      <c r="N23" s="181"/>
      <c r="O23" s="180"/>
      <c r="P23" s="181"/>
      <c r="Q23" s="180"/>
      <c r="R23" s="181"/>
      <c r="S23" s="180"/>
      <c r="T23" s="181"/>
      <c r="U23" s="180"/>
      <c r="V23" s="181"/>
      <c r="W23" s="180"/>
      <c r="X23" s="181"/>
      <c r="Y23" s="180"/>
      <c r="Z23" s="181"/>
      <c r="AA23" s="180"/>
      <c r="AB23" s="181"/>
      <c r="AC23" s="191"/>
      <c r="AD23" s="192"/>
    </row>
    <row r="24" spans="1:30" s="48" customFormat="1" ht="12.75">
      <c r="A24" s="176"/>
      <c r="B24" s="177"/>
      <c r="C24" s="178"/>
      <c r="D24" s="179"/>
      <c r="E24" s="178"/>
      <c r="F24" s="179"/>
      <c r="G24" s="178"/>
      <c r="H24" s="179"/>
      <c r="I24" s="178"/>
      <c r="J24" s="179"/>
      <c r="K24" s="180"/>
      <c r="L24" s="181"/>
      <c r="M24" s="180"/>
      <c r="N24" s="181"/>
      <c r="O24" s="180"/>
      <c r="P24" s="181"/>
      <c r="Q24" s="180"/>
      <c r="R24" s="181"/>
      <c r="S24" s="180"/>
      <c r="T24" s="181"/>
      <c r="U24" s="180"/>
      <c r="V24" s="181"/>
      <c r="W24" s="180"/>
      <c r="X24" s="181"/>
      <c r="Y24" s="180"/>
      <c r="Z24" s="181"/>
      <c r="AA24" s="180"/>
      <c r="AB24" s="181"/>
      <c r="AC24" s="191"/>
      <c r="AD24" s="192"/>
    </row>
    <row r="25" spans="1:30" s="48" customFormat="1" ht="12.75">
      <c r="A25" s="176"/>
      <c r="B25" s="177"/>
      <c r="C25" s="178"/>
      <c r="D25" s="179"/>
      <c r="E25" s="178"/>
      <c r="F25" s="179"/>
      <c r="G25" s="178"/>
      <c r="H25" s="179"/>
      <c r="I25" s="178"/>
      <c r="J25" s="179"/>
      <c r="K25" s="180"/>
      <c r="L25" s="181"/>
      <c r="M25" s="180"/>
      <c r="N25" s="181"/>
      <c r="O25" s="180"/>
      <c r="P25" s="181"/>
      <c r="Q25" s="180"/>
      <c r="R25" s="181"/>
      <c r="S25" s="180"/>
      <c r="T25" s="181"/>
      <c r="U25" s="180"/>
      <c r="V25" s="181"/>
      <c r="W25" s="180"/>
      <c r="X25" s="181"/>
      <c r="Y25" s="180"/>
      <c r="Z25" s="181"/>
      <c r="AA25" s="180"/>
      <c r="AB25" s="181"/>
      <c r="AC25" s="191"/>
      <c r="AD25" s="192"/>
    </row>
    <row r="26" spans="1:30" s="48" customFormat="1" ht="15.75">
      <c r="A26" s="205" t="s">
        <v>379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</row>
    <row r="27" spans="1:30">
      <c r="A27" s="182"/>
      <c r="B27" s="182"/>
      <c r="C27" s="182"/>
      <c r="D27" s="183"/>
      <c r="E27" s="182"/>
      <c r="F27" s="183"/>
      <c r="G27" s="182"/>
      <c r="H27" s="183"/>
      <c r="I27" s="183"/>
      <c r="J27" s="183"/>
      <c r="K27" s="182"/>
      <c r="L27" s="183"/>
      <c r="M27" s="182"/>
      <c r="N27" s="183"/>
      <c r="O27" s="182"/>
      <c r="P27" s="183"/>
      <c r="Q27" s="182"/>
      <c r="R27" s="183"/>
      <c r="S27" s="182"/>
      <c r="T27" s="183"/>
      <c r="U27" s="182"/>
      <c r="V27" s="183"/>
      <c r="W27" s="182"/>
      <c r="X27" s="183"/>
      <c r="Y27" s="182"/>
      <c r="Z27" s="183"/>
      <c r="AA27" s="182"/>
      <c r="AB27" s="183"/>
      <c r="AC27" s="182"/>
      <c r="AD27" s="183"/>
    </row>
    <row r="28" spans="1:30" s="49" customFormat="1" ht="25.5" customHeight="1">
      <c r="A28" s="290" t="s">
        <v>142</v>
      </c>
      <c r="B28" s="291"/>
      <c r="C28" s="279" t="s">
        <v>150</v>
      </c>
      <c r="D28" s="279"/>
      <c r="E28" s="279" t="s">
        <v>149</v>
      </c>
      <c r="F28" s="279"/>
      <c r="G28" s="279" t="s">
        <v>148</v>
      </c>
      <c r="H28" s="279"/>
      <c r="I28" s="303" t="s">
        <v>296</v>
      </c>
      <c r="J28" s="304"/>
      <c r="K28" s="279" t="s">
        <v>348</v>
      </c>
      <c r="L28" s="279"/>
      <c r="M28" s="279" t="s">
        <v>107</v>
      </c>
      <c r="N28" s="279"/>
      <c r="O28" s="279" t="s">
        <v>152</v>
      </c>
      <c r="P28" s="279"/>
      <c r="Q28" s="279" t="s">
        <v>153</v>
      </c>
      <c r="R28" s="279"/>
      <c r="S28" s="279" t="s">
        <v>155</v>
      </c>
      <c r="T28" s="279"/>
      <c r="U28" s="279" t="s">
        <v>154</v>
      </c>
      <c r="V28" s="279"/>
      <c r="W28" s="279" t="s">
        <v>156</v>
      </c>
      <c r="X28" s="279"/>
      <c r="Y28" s="279" t="s">
        <v>349</v>
      </c>
      <c r="Z28" s="281"/>
      <c r="AA28" s="279" t="s">
        <v>347</v>
      </c>
      <c r="AB28" s="281"/>
      <c r="AC28" s="298" t="s">
        <v>133</v>
      </c>
      <c r="AD28" s="298"/>
    </row>
    <row r="29" spans="1:30" s="50" customFormat="1" ht="12.75">
      <c r="A29" s="52" t="s">
        <v>134</v>
      </c>
      <c r="B29" s="63"/>
      <c r="C29" s="208"/>
      <c r="D29" s="208"/>
      <c r="E29" s="208"/>
      <c r="F29" s="208"/>
      <c r="G29" s="207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9"/>
    </row>
    <row r="30" spans="1:30" s="48" customFormat="1" ht="12.75">
      <c r="A30" s="51"/>
      <c r="B30" s="188" t="s">
        <v>346</v>
      </c>
      <c r="C30" s="292"/>
      <c r="D30" s="293"/>
      <c r="E30" s="292"/>
      <c r="F30" s="293"/>
      <c r="G30" s="296"/>
      <c r="H30" s="293"/>
      <c r="I30" s="277"/>
      <c r="J30" s="278"/>
      <c r="K30" s="277"/>
      <c r="L30" s="278"/>
      <c r="M30" s="277"/>
      <c r="N30" s="278"/>
      <c r="O30" s="277"/>
      <c r="P30" s="278"/>
      <c r="Q30" s="277"/>
      <c r="R30" s="278"/>
      <c r="S30" s="277"/>
      <c r="T30" s="278"/>
      <c r="U30" s="277"/>
      <c r="V30" s="278"/>
      <c r="W30" s="277"/>
      <c r="X30" s="278"/>
      <c r="Y30" s="277"/>
      <c r="Z30" s="278"/>
      <c r="AA30" s="277"/>
      <c r="AB30" s="278"/>
      <c r="AC30" s="275">
        <f>SUM(C30:Z30)</f>
        <v>0</v>
      </c>
      <c r="AD30" s="276"/>
    </row>
    <row r="31" spans="1:30" s="48" customFormat="1" ht="12.75">
      <c r="A31" s="266" t="s">
        <v>163</v>
      </c>
      <c r="B31" s="280"/>
      <c r="C31" s="203"/>
      <c r="D31" s="203"/>
      <c r="E31" s="203"/>
      <c r="F31" s="203"/>
      <c r="G31" s="202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4"/>
    </row>
    <row r="32" spans="1:30" s="48" customFormat="1" ht="12.75">
      <c r="A32" s="51"/>
      <c r="B32" s="188" t="s">
        <v>346</v>
      </c>
      <c r="C32" s="294"/>
      <c r="D32" s="295"/>
      <c r="E32" s="294">
        <v>2</v>
      </c>
      <c r="F32" s="295"/>
      <c r="G32" s="297">
        <v>5</v>
      </c>
      <c r="H32" s="295"/>
      <c r="I32" s="277"/>
      <c r="J32" s="278"/>
      <c r="K32" s="277"/>
      <c r="L32" s="278"/>
      <c r="M32" s="277"/>
      <c r="N32" s="278"/>
      <c r="O32" s="277"/>
      <c r="P32" s="278"/>
      <c r="Q32" s="277"/>
      <c r="R32" s="278"/>
      <c r="S32" s="277"/>
      <c r="T32" s="278"/>
      <c r="U32" s="277"/>
      <c r="V32" s="278"/>
      <c r="W32" s="277"/>
      <c r="X32" s="278"/>
      <c r="Y32" s="277"/>
      <c r="Z32" s="278"/>
      <c r="AA32" s="277"/>
      <c r="AB32" s="278"/>
      <c r="AC32" s="275">
        <f>SUM(C32:Z32)</f>
        <v>7</v>
      </c>
      <c r="AD32" s="276"/>
    </row>
    <row r="33" spans="1:30" s="48" customFormat="1" ht="12.75">
      <c r="A33" s="266" t="s">
        <v>139</v>
      </c>
      <c r="B33" s="280"/>
      <c r="C33" s="211"/>
      <c r="D33" s="211"/>
      <c r="E33" s="211"/>
      <c r="F33" s="211"/>
      <c r="G33" s="210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2"/>
    </row>
    <row r="34" spans="1:30" s="48" customFormat="1" ht="12.75">
      <c r="A34" s="51"/>
      <c r="B34" s="188" t="s">
        <v>346</v>
      </c>
      <c r="C34" s="283"/>
      <c r="D34" s="283"/>
      <c r="E34" s="283">
        <v>15</v>
      </c>
      <c r="F34" s="283"/>
      <c r="G34" s="295">
        <v>1</v>
      </c>
      <c r="H34" s="283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6">
        <f>SUM(C34:Z34)</f>
        <v>16</v>
      </c>
      <c r="AD34" s="287"/>
    </row>
    <row r="35" spans="1:30" s="48" customFormat="1" ht="12.75">
      <c r="A35" s="266" t="s">
        <v>138</v>
      </c>
      <c r="B35" s="280"/>
      <c r="C35" s="211"/>
      <c r="D35" s="211"/>
      <c r="E35" s="211"/>
      <c r="F35" s="211"/>
      <c r="G35" s="210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2"/>
    </row>
    <row r="36" spans="1:30" s="48" customFormat="1" ht="12.75">
      <c r="A36" s="51"/>
      <c r="B36" s="188" t="s">
        <v>346</v>
      </c>
      <c r="C36" s="283"/>
      <c r="D36" s="283"/>
      <c r="E36" s="283">
        <v>8</v>
      </c>
      <c r="F36" s="283"/>
      <c r="G36" s="295"/>
      <c r="H36" s="283"/>
      <c r="I36" s="282">
        <v>7</v>
      </c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>
        <v>1</v>
      </c>
      <c r="AB36" s="282"/>
      <c r="AC36" s="286">
        <f>SUM(C36:Z36)</f>
        <v>15</v>
      </c>
      <c r="AD36" s="287"/>
    </row>
    <row r="37" spans="1:30" s="1" customFormat="1" ht="12.75">
      <c r="A37" s="27" t="s">
        <v>158</v>
      </c>
      <c r="B37" s="189"/>
      <c r="C37" s="214"/>
      <c r="D37" s="214"/>
      <c r="E37" s="214"/>
      <c r="F37" s="214"/>
      <c r="G37" s="213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5"/>
    </row>
    <row r="38" spans="1:30" s="1" customFormat="1" ht="12.75">
      <c r="A38" s="187"/>
      <c r="B38" s="190" t="s">
        <v>346</v>
      </c>
      <c r="C38" s="284">
        <f>SUM(C30,C32,C34,C36)</f>
        <v>0</v>
      </c>
      <c r="D38" s="285"/>
      <c r="E38" s="284">
        <f>SUM(E30,E32,E34,E36)</f>
        <v>25</v>
      </c>
      <c r="F38" s="285"/>
      <c r="G38" s="284">
        <f>SUM(G30,G32,G34,G36)</f>
        <v>6</v>
      </c>
      <c r="H38" s="285"/>
      <c r="I38" s="284">
        <f>SUM(I30,I32,I34,I36)</f>
        <v>7</v>
      </c>
      <c r="J38" s="285"/>
      <c r="K38" s="284">
        <f>SUM(K30,K32,K34,K36)</f>
        <v>0</v>
      </c>
      <c r="L38" s="285"/>
      <c r="M38" s="284">
        <f>SUM(M30,M32,M34,M36)</f>
        <v>0</v>
      </c>
      <c r="N38" s="285"/>
      <c r="O38" s="284">
        <f>SUM(O30,O32,O34,O36)</f>
        <v>0</v>
      </c>
      <c r="P38" s="285"/>
      <c r="Q38" s="284">
        <f>SUM(Q30,Q32,Q34,Q36)</f>
        <v>0</v>
      </c>
      <c r="R38" s="285"/>
      <c r="S38" s="284">
        <f>SUM(S30,S32,S34,S36)</f>
        <v>0</v>
      </c>
      <c r="T38" s="285"/>
      <c r="U38" s="284">
        <f>SUM(U30,U32,U34,U36)</f>
        <v>0</v>
      </c>
      <c r="V38" s="285"/>
      <c r="W38" s="284">
        <f>SUM(W30,W32,W34,W36)</f>
        <v>0</v>
      </c>
      <c r="X38" s="285"/>
      <c r="Y38" s="284">
        <f>SUM(Y30,Y32,Y34,Y36)</f>
        <v>0</v>
      </c>
      <c r="Z38" s="285"/>
      <c r="AA38" s="284">
        <f>SUM(AA30,AA32,AA34,AA36)</f>
        <v>1</v>
      </c>
      <c r="AB38" s="285"/>
      <c r="AC38" s="288">
        <f>SUM(C38:Z38)</f>
        <v>38</v>
      </c>
      <c r="AD38" s="289"/>
    </row>
  </sheetData>
  <mergeCells count="107">
    <mergeCell ref="AC28:AD28"/>
    <mergeCell ref="G36:H36"/>
    <mergeCell ref="A7:B7"/>
    <mergeCell ref="A15:B15"/>
    <mergeCell ref="A11:B11"/>
    <mergeCell ref="A19:B19"/>
    <mergeCell ref="S1:T1"/>
    <mergeCell ref="AC1:AD1"/>
    <mergeCell ref="A1:B2"/>
    <mergeCell ref="G1:H1"/>
    <mergeCell ref="Y1:Z1"/>
    <mergeCell ref="W1:X1"/>
    <mergeCell ref="E1:F1"/>
    <mergeCell ref="U1:V1"/>
    <mergeCell ref="I28:J28"/>
    <mergeCell ref="K28:L28"/>
    <mergeCell ref="O28:P28"/>
    <mergeCell ref="M28:N28"/>
    <mergeCell ref="Q28:R28"/>
    <mergeCell ref="U28:V28"/>
    <mergeCell ref="M1:N1"/>
    <mergeCell ref="Q1:R1"/>
    <mergeCell ref="I1:J1"/>
    <mergeCell ref="O36:P36"/>
    <mergeCell ref="O38:P38"/>
    <mergeCell ref="G30:H30"/>
    <mergeCell ref="G32:H32"/>
    <mergeCell ref="C30:D30"/>
    <mergeCell ref="C32:D32"/>
    <mergeCell ref="O30:P30"/>
    <mergeCell ref="O32:P32"/>
    <mergeCell ref="Q30:R30"/>
    <mergeCell ref="M38:N38"/>
    <mergeCell ref="G34:H34"/>
    <mergeCell ref="M36:N36"/>
    <mergeCell ref="K38:L38"/>
    <mergeCell ref="K36:L36"/>
    <mergeCell ref="K32:L32"/>
    <mergeCell ref="K30:L30"/>
    <mergeCell ref="C36:D36"/>
    <mergeCell ref="C38:D38"/>
    <mergeCell ref="I30:J30"/>
    <mergeCell ref="I32:J32"/>
    <mergeCell ref="I36:J36"/>
    <mergeCell ref="I38:J38"/>
    <mergeCell ref="AC36:AD36"/>
    <mergeCell ref="AC38:AD38"/>
    <mergeCell ref="A28:B28"/>
    <mergeCell ref="Y38:Z38"/>
    <mergeCell ref="Y36:Z36"/>
    <mergeCell ref="Y32:Z32"/>
    <mergeCell ref="Y30:Z30"/>
    <mergeCell ref="S36:T36"/>
    <mergeCell ref="S38:T38"/>
    <mergeCell ref="W30:X30"/>
    <mergeCell ref="W32:X32"/>
    <mergeCell ref="W36:X36"/>
    <mergeCell ref="W38:X38"/>
    <mergeCell ref="Q36:R36"/>
    <mergeCell ref="Q38:R38"/>
    <mergeCell ref="U30:V30"/>
    <mergeCell ref="U32:V32"/>
    <mergeCell ref="G38:H38"/>
    <mergeCell ref="E30:F30"/>
    <mergeCell ref="E32:F32"/>
    <mergeCell ref="E36:F36"/>
    <mergeCell ref="E38:F38"/>
    <mergeCell ref="Y28:Z28"/>
    <mergeCell ref="AC34:AD34"/>
    <mergeCell ref="AA36:AB36"/>
    <mergeCell ref="AA38:AB38"/>
    <mergeCell ref="S34:T34"/>
    <mergeCell ref="W34:X34"/>
    <mergeCell ref="Y34:Z34"/>
    <mergeCell ref="S28:T28"/>
    <mergeCell ref="W28:X28"/>
    <mergeCell ref="Q32:R32"/>
    <mergeCell ref="S30:T30"/>
    <mergeCell ref="S32:T32"/>
    <mergeCell ref="Q34:R34"/>
    <mergeCell ref="U34:V34"/>
    <mergeCell ref="U38:V38"/>
    <mergeCell ref="U36:V36"/>
    <mergeCell ref="AC30:AD30"/>
    <mergeCell ref="AC32:AD32"/>
    <mergeCell ref="M30:N30"/>
    <mergeCell ref="M32:N32"/>
    <mergeCell ref="C1:D1"/>
    <mergeCell ref="K1:L1"/>
    <mergeCell ref="O1:P1"/>
    <mergeCell ref="A35:B35"/>
    <mergeCell ref="AA1:AB1"/>
    <mergeCell ref="AA28:AB28"/>
    <mergeCell ref="AA30:AB30"/>
    <mergeCell ref="AA32:AB32"/>
    <mergeCell ref="AA34:AB34"/>
    <mergeCell ref="A33:B33"/>
    <mergeCell ref="E34:F34"/>
    <mergeCell ref="C34:D34"/>
    <mergeCell ref="I34:J34"/>
    <mergeCell ref="K34:L34"/>
    <mergeCell ref="O34:P34"/>
    <mergeCell ref="M34:N34"/>
    <mergeCell ref="G28:H28"/>
    <mergeCell ref="E28:F28"/>
    <mergeCell ref="C28:D28"/>
    <mergeCell ref="A31:B31"/>
  </mergeCells>
  <pageMargins left="0.25" right="0.25" top="0.75" bottom="0.75" header="0.3" footer="0.3"/>
  <pageSetup paperSize="5" orientation="landscape" r:id="rId1"/>
  <headerFooter>
    <oddHeader>&amp;C&amp;"+,Bold"&amp;12EMR UTILIZATION</oddHeader>
    <oddFooter>&amp;L&amp;D&amp;RPage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"/>
  <sheetViews>
    <sheetView view="pageLayout" zoomScaleNormal="100" workbookViewId="0">
      <selection activeCell="D5" sqref="D5"/>
    </sheetView>
  </sheetViews>
  <sheetFormatPr defaultRowHeight="15"/>
  <cols>
    <col min="1" max="1" width="2.7109375" customWidth="1"/>
    <col min="2" max="2" width="25.7109375" customWidth="1"/>
    <col min="3" max="3" width="6.7109375" customWidth="1"/>
    <col min="4" max="4" width="6.7109375" style="87" customWidth="1"/>
    <col min="5" max="5" width="6.7109375" customWidth="1"/>
    <col min="6" max="6" width="6.7109375" style="87" customWidth="1"/>
    <col min="7" max="7" width="6.7109375" customWidth="1"/>
    <col min="8" max="8" width="6.7109375" style="87" customWidth="1"/>
    <col min="9" max="9" width="6.7109375" customWidth="1"/>
    <col min="10" max="10" width="6.7109375" style="87" customWidth="1"/>
    <col min="11" max="11" width="6.7109375" customWidth="1"/>
    <col min="12" max="12" width="6.7109375" style="87" customWidth="1"/>
    <col min="13" max="13" width="6.7109375" customWidth="1"/>
    <col min="14" max="14" width="6.7109375" style="87" customWidth="1"/>
    <col min="15" max="15" width="6.7109375" customWidth="1"/>
    <col min="16" max="16" width="6.7109375" style="87" customWidth="1"/>
    <col min="17" max="17" width="6.7109375" customWidth="1"/>
    <col min="18" max="18" width="6.7109375" style="87" customWidth="1"/>
    <col min="19" max="19" width="6.7109375" customWidth="1"/>
    <col min="20" max="20" width="6.7109375" style="87" customWidth="1"/>
    <col min="21" max="21" width="6.7109375" customWidth="1"/>
    <col min="22" max="22" width="6.7109375" style="87" customWidth="1"/>
    <col min="23" max="23" width="6.7109375" customWidth="1"/>
    <col min="24" max="24" width="6.7109375" style="87" customWidth="1"/>
    <col min="25" max="25" width="6.7109375" customWidth="1"/>
    <col min="26" max="26" width="6.7109375" style="87" customWidth="1"/>
  </cols>
  <sheetData>
    <row r="1" spans="1:26" s="49" customFormat="1" ht="25.5" customHeight="1">
      <c r="A1" s="299" t="s">
        <v>142</v>
      </c>
      <c r="B1" s="300"/>
      <c r="C1" s="279" t="s">
        <v>148</v>
      </c>
      <c r="D1" s="279"/>
      <c r="E1" s="279" t="s">
        <v>149</v>
      </c>
      <c r="F1" s="279"/>
      <c r="G1" s="279" t="s">
        <v>150</v>
      </c>
      <c r="H1" s="279"/>
      <c r="I1" s="279" t="s">
        <v>151</v>
      </c>
      <c r="J1" s="279"/>
      <c r="K1" s="279" t="s">
        <v>152</v>
      </c>
      <c r="L1" s="279"/>
      <c r="M1" s="279" t="s">
        <v>107</v>
      </c>
      <c r="N1" s="279"/>
      <c r="O1" s="279" t="s">
        <v>153</v>
      </c>
      <c r="P1" s="279"/>
      <c r="Q1" s="279" t="s">
        <v>154</v>
      </c>
      <c r="R1" s="279"/>
      <c r="S1" s="279" t="s">
        <v>155</v>
      </c>
      <c r="T1" s="279"/>
      <c r="U1" s="279" t="s">
        <v>156</v>
      </c>
      <c r="V1" s="279"/>
      <c r="W1" s="279" t="s">
        <v>157</v>
      </c>
      <c r="X1" s="281"/>
      <c r="Y1" s="298" t="s">
        <v>133</v>
      </c>
      <c r="Z1" s="298"/>
    </row>
    <row r="2" spans="1:26" s="49" customFormat="1" ht="12.75">
      <c r="A2" s="301"/>
      <c r="B2" s="302"/>
      <c r="C2" s="54" t="s">
        <v>140</v>
      </c>
      <c r="D2" s="84" t="s">
        <v>141</v>
      </c>
      <c r="E2" s="54" t="s">
        <v>140</v>
      </c>
      <c r="F2" s="84" t="s">
        <v>141</v>
      </c>
      <c r="G2" s="54" t="s">
        <v>140</v>
      </c>
      <c r="H2" s="84" t="s">
        <v>141</v>
      </c>
      <c r="I2" s="54" t="s">
        <v>140</v>
      </c>
      <c r="J2" s="84" t="s">
        <v>141</v>
      </c>
      <c r="K2" s="54" t="s">
        <v>140</v>
      </c>
      <c r="L2" s="84" t="s">
        <v>141</v>
      </c>
      <c r="M2" s="54" t="s">
        <v>140</v>
      </c>
      <c r="N2" s="84" t="s">
        <v>141</v>
      </c>
      <c r="O2" s="54" t="s">
        <v>140</v>
      </c>
      <c r="P2" s="84" t="s">
        <v>141</v>
      </c>
      <c r="Q2" s="54" t="s">
        <v>140</v>
      </c>
      <c r="R2" s="84" t="s">
        <v>141</v>
      </c>
      <c r="S2" s="54" t="s">
        <v>140</v>
      </c>
      <c r="T2" s="84" t="s">
        <v>141</v>
      </c>
      <c r="U2" s="54" t="s">
        <v>140</v>
      </c>
      <c r="V2" s="84" t="s">
        <v>141</v>
      </c>
      <c r="W2" s="54" t="s">
        <v>140</v>
      </c>
      <c r="X2" s="90" t="s">
        <v>141</v>
      </c>
      <c r="Y2" s="55" t="s">
        <v>140</v>
      </c>
      <c r="Z2" s="91" t="s">
        <v>141</v>
      </c>
    </row>
    <row r="3" spans="1:26" s="48" customFormat="1" ht="12.75">
      <c r="A3" s="266" t="s">
        <v>131</v>
      </c>
      <c r="B3" s="305"/>
      <c r="C3" s="306">
        <f>MAX('Template Development'!L114:L131)</f>
        <v>40178</v>
      </c>
      <c r="D3" s="240"/>
      <c r="E3" s="239">
        <f>MAX('Template Development'!L33:L100)</f>
        <v>40178</v>
      </c>
      <c r="F3" s="240"/>
      <c r="G3" s="239">
        <f>MAX('Template Development'!L4:L27)</f>
        <v>40506</v>
      </c>
      <c r="H3" s="240"/>
      <c r="I3" s="239">
        <f>MAX('Template Development'!L137:L139)</f>
        <v>40268</v>
      </c>
      <c r="J3" s="240"/>
      <c r="K3" s="239">
        <f>MAX('Template Development'!L165:L185)</f>
        <v>40268</v>
      </c>
      <c r="L3" s="240"/>
      <c r="M3" s="239" t="e">
        <f>IF(M4=0,"TBD",MAX('Template Development'!#REF!))</f>
        <v>#REF!</v>
      </c>
      <c r="N3" s="240"/>
      <c r="O3" s="239" t="e">
        <f>IF(O4=0,"TBD",MAX('Template Development'!#REF!))</f>
        <v>#REF!</v>
      </c>
      <c r="P3" s="240"/>
      <c r="Q3" s="239" t="str">
        <f>IF(Q4=0,"TBD",MAX('Template Development'!L236))</f>
        <v>TBD</v>
      </c>
      <c r="R3" s="240"/>
      <c r="S3" s="239" t="e">
        <f>IF(S4=0,"TBD",MAX('Template Development'!#REF!))</f>
        <v>#REF!</v>
      </c>
      <c r="T3" s="240"/>
      <c r="U3" s="239">
        <f>IF(W4=0,"TBD",MAX('Template Development'!L239))</f>
        <v>0</v>
      </c>
      <c r="V3" s="240"/>
      <c r="W3" s="239">
        <f>IF(W4=0,"TBD",MAX('Template Development'!L242))</f>
        <v>0</v>
      </c>
      <c r="X3" s="240"/>
      <c r="Y3" s="306"/>
      <c r="Z3" s="307"/>
    </row>
    <row r="4" spans="1:26" s="48" customFormat="1" ht="12.75">
      <c r="A4" s="58"/>
      <c r="B4" s="78" t="s">
        <v>165</v>
      </c>
      <c r="C4" s="71">
        <f>COUNT('Template Development'!G114:G131)</f>
        <v>18</v>
      </c>
      <c r="D4" s="88"/>
      <c r="E4" s="81">
        <f>COUNT('Template Development'!G33:G100)</f>
        <v>68</v>
      </c>
      <c r="F4" s="88"/>
      <c r="G4" s="81">
        <f>COUNT('Template Development'!G4:G27)</f>
        <v>24</v>
      </c>
      <c r="H4" s="88"/>
      <c r="I4" s="81">
        <f>COUNT('Template Development'!G137:G139)</f>
        <v>3</v>
      </c>
      <c r="J4" s="88"/>
      <c r="K4" s="81">
        <f>COUNT('Template Development'!G165:G185)</f>
        <v>21</v>
      </c>
      <c r="L4" s="88"/>
      <c r="M4" s="81">
        <f>COUNT('Template Development'!#REF!) -1</f>
        <v>-1</v>
      </c>
      <c r="N4" s="88"/>
      <c r="O4" s="81">
        <f>COUNT('Template Development'!#REF!) -1</f>
        <v>-1</v>
      </c>
      <c r="P4" s="88"/>
      <c r="Q4" s="81">
        <f>COUNT('Template Development'!G236:G236) - 1</f>
        <v>0</v>
      </c>
      <c r="R4" s="88"/>
      <c r="S4" s="81">
        <f>COUNT('Template Development'!#REF!) - 1</f>
        <v>-1</v>
      </c>
      <c r="T4" s="88"/>
      <c r="U4" s="81">
        <f>COUNT('Template Development'!G239:G239) - 1</f>
        <v>-1</v>
      </c>
      <c r="V4" s="88"/>
      <c r="W4" s="81">
        <f>COUNT('Template Development'!G242:G242) - 1</f>
        <v>-1</v>
      </c>
      <c r="X4" s="88"/>
      <c r="Y4" s="95">
        <f>C4+E4+G4+I4+K4+M4+O4+Q4+S4+U4+W4</f>
        <v>129</v>
      </c>
      <c r="Z4" s="92"/>
    </row>
    <row r="5" spans="1:26" s="48" customFormat="1" ht="12.75">
      <c r="A5" s="58"/>
      <c r="B5" s="78" t="s">
        <v>166</v>
      </c>
      <c r="C5" s="71">
        <f>COUNTIF('Template Development'!K114:K131,1)</f>
        <v>12</v>
      </c>
      <c r="D5" s="94">
        <f>IF(C4&lt;&gt;0,C5/C4,0)</f>
        <v>0.66666666666666663</v>
      </c>
      <c r="E5" s="81">
        <f>COUNTIF('Template Development'!K33:K100,1)</f>
        <v>53</v>
      </c>
      <c r="F5" s="94">
        <f>IF(E4&lt;&gt;0,E5/E4,0)</f>
        <v>0.77941176470588236</v>
      </c>
      <c r="G5" s="81">
        <f>COUNTIF('Template Development'!K4:K27,1)</f>
        <v>12</v>
      </c>
      <c r="H5" s="94">
        <f>IF(G4&lt;&gt;0,G5/G4,0)</f>
        <v>0.5</v>
      </c>
      <c r="I5" s="81">
        <f>COUNTIF('Template Development'!K137:K139,1)</f>
        <v>3</v>
      </c>
      <c r="J5" s="94">
        <f>IF(I4&lt;&gt;0,I5/I4,0)</f>
        <v>1</v>
      </c>
      <c r="K5" s="81">
        <f>COUNTIF('Template Development'!K165:K185,1)</f>
        <v>10</v>
      </c>
      <c r="L5" s="94">
        <f>IF(K4&lt;&gt;0,K5/K4,0)</f>
        <v>0.47619047619047616</v>
      </c>
      <c r="M5" s="81" t="e">
        <f>COUNTIF('Template Development'!#REF!,1)</f>
        <v>#REF!</v>
      </c>
      <c r="N5" s="94" t="e">
        <f>IF(M4&lt;&gt;0,M5/M4,0)</f>
        <v>#REF!</v>
      </c>
      <c r="O5" s="81" t="e">
        <f>COUNTIF('Template Development'!#REF!,1)</f>
        <v>#REF!</v>
      </c>
      <c r="P5" s="94" t="e">
        <f>IF(O4&lt;&gt;0,O5/O4,0)</f>
        <v>#REF!</v>
      </c>
      <c r="Q5" s="81">
        <f>COUNTIF('Template Development'!K236:K236,1)</f>
        <v>0</v>
      </c>
      <c r="R5" s="88">
        <f>IF(Q4&lt;&gt;0,Q5/Q4,0)</f>
        <v>0</v>
      </c>
      <c r="S5" s="81" t="e">
        <f>COUNTIF('Template Development'!#REF!,1)</f>
        <v>#REF!</v>
      </c>
      <c r="T5" s="94" t="e">
        <f>IF(S4&lt;&gt;0,S5/S4,0)</f>
        <v>#REF!</v>
      </c>
      <c r="U5" s="81">
        <f>COUNTIF('Template Development'!K239:K239,1)</f>
        <v>0</v>
      </c>
      <c r="V5" s="94">
        <f>IF(U4&lt;&gt;0,U5/U4,0)</f>
        <v>0</v>
      </c>
      <c r="W5" s="81">
        <f>COUNTIF('Template Development'!K242:K242,1)</f>
        <v>0</v>
      </c>
      <c r="X5" s="94">
        <f>IF(W4&lt;&gt;0,W5/W4,0)</f>
        <v>0</v>
      </c>
      <c r="Y5" s="95" t="e">
        <f>C5+E5+G5+I5+K5+M5+O5+Q5+S5+U5+W5</f>
        <v>#REF!</v>
      </c>
      <c r="Z5" s="93" t="e">
        <f>Y5/Y4</f>
        <v>#REF!</v>
      </c>
    </row>
    <row r="6" spans="1:26" s="48" customFormat="1" ht="12.75">
      <c r="A6" s="58"/>
      <c r="B6" s="78" t="s">
        <v>164</v>
      </c>
      <c r="C6" s="71">
        <f>COUNTIF('Template Development'!G114:G131,0)</f>
        <v>3</v>
      </c>
      <c r="D6" s="94">
        <f>C6/C4</f>
        <v>0.16666666666666666</v>
      </c>
      <c r="E6" s="81">
        <f>COUNTIF('Template Development'!G33:G100,0)</f>
        <v>0</v>
      </c>
      <c r="F6" s="94">
        <f>E6/E4</f>
        <v>0</v>
      </c>
      <c r="G6" s="81">
        <f>COUNTIF('Template Development'!G4:G27,0)</f>
        <v>0</v>
      </c>
      <c r="H6" s="94">
        <f>G6/G4</f>
        <v>0</v>
      </c>
      <c r="I6" s="81">
        <f>COUNTIF('Template Development'!G137:G139,0)</f>
        <v>0</v>
      </c>
      <c r="J6" s="94">
        <f>I6/I4</f>
        <v>0</v>
      </c>
      <c r="K6" s="81">
        <f>COUNTIF('Template Development'!G165:G185,0)</f>
        <v>0</v>
      </c>
      <c r="L6" s="94">
        <f>K6/K4</f>
        <v>0</v>
      </c>
      <c r="M6" s="81">
        <f>IF(F93&lt;&gt;"",COUNTIF('Template Development'!#REF!,0),0)</f>
        <v>0</v>
      </c>
      <c r="N6" s="94">
        <f>IF(M4&lt;&gt;0,M6/M4,0)</f>
        <v>0</v>
      </c>
      <c r="O6" s="81">
        <f>IF(F96&lt;&gt;"",COUNTIF('Template Development'!#REF!,0),0)</f>
        <v>0</v>
      </c>
      <c r="P6" s="94">
        <f>IF(O4&lt;&gt;0,O6/O4,0)</f>
        <v>0</v>
      </c>
      <c r="Q6" s="81">
        <f>IF(F99&lt;&gt;"",COUNTIF('Template Development'!G236:G236,0),0)</f>
        <v>0</v>
      </c>
      <c r="R6" s="88">
        <f>IF(Q4&lt;&gt;0,Q6/Q4,0)</f>
        <v>0</v>
      </c>
      <c r="S6" s="81">
        <f>IF(F102&lt;&gt;"",COUNTIF('Template Development'!#REF!,0),0)</f>
        <v>0</v>
      </c>
      <c r="T6" s="94">
        <f>IF(S4&lt;&gt;0,S6/S4,0)</f>
        <v>0</v>
      </c>
      <c r="U6" s="81">
        <f>IF(F105&lt;&gt;"",COUNTIF('Template Development'!G239:G239,0),0)</f>
        <v>0</v>
      </c>
      <c r="V6" s="94">
        <f>IF(U4&lt;&gt;0,U6/U4,0)</f>
        <v>0</v>
      </c>
      <c r="W6" s="81">
        <f>IF(F108&lt;&gt;"",COUNTIF('Template Development'!G242:G242,0),0)</f>
        <v>0</v>
      </c>
      <c r="X6" s="94">
        <f>IF(W4&lt;&gt;0,W6/W4,0)</f>
        <v>0</v>
      </c>
      <c r="Y6" s="95">
        <f>C6+E6+G6+I6+K6+M6+O6+Q6+S6+U6+W6</f>
        <v>3</v>
      </c>
      <c r="Z6" s="93">
        <f>IF(Y4&lt;&gt;0,Y6/Y4,0)</f>
        <v>2.3255813953488372E-2</v>
      </c>
    </row>
  </sheetData>
  <mergeCells count="26">
    <mergeCell ref="G3:H3"/>
    <mergeCell ref="I3:J3"/>
    <mergeCell ref="K3:L3"/>
    <mergeCell ref="M3:N3"/>
    <mergeCell ref="Y3:Z3"/>
    <mergeCell ref="O3:P3"/>
    <mergeCell ref="Q3:R3"/>
    <mergeCell ref="S3:T3"/>
    <mergeCell ref="U3:V3"/>
    <mergeCell ref="W3:X3"/>
    <mergeCell ref="A3:B3"/>
    <mergeCell ref="W1:X1"/>
    <mergeCell ref="Y1:Z1"/>
    <mergeCell ref="A1:B2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C3:D3"/>
    <mergeCell ref="E3:F3"/>
  </mergeCells>
  <pageMargins left="0.25" right="0.25" top="0.75" bottom="0.75" header="0.3" footer="0.3"/>
  <pageSetup paperSize="5" scale="90" orientation="landscape" r:id="rId1"/>
  <headerFooter>
    <oddHeader>&amp;C&amp;A</oddHeader>
    <oddFooter>&amp;L&amp;D&amp;RPage &amp;P of &amp;N</oddFooter>
  </headerFooter>
  <ignoredErrors>
    <ignoredError sqref="Y6" formula="1"/>
    <ignoredError sqref="R5:R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S251"/>
  <sheetViews>
    <sheetView tabSelected="1" zoomScaleNormal="100" workbookViewId="0">
      <pane xSplit="2" ySplit="2" topLeftCell="D126" activePane="bottomRight" state="frozen"/>
      <selection activeCell="D5" sqref="D5"/>
      <selection pane="topRight" activeCell="D5" sqref="D5"/>
      <selection pane="bottomLeft" activeCell="D5" sqref="D5"/>
      <selection pane="bottomRight" activeCell="H127" sqref="H127"/>
    </sheetView>
  </sheetViews>
  <sheetFormatPr defaultColWidth="9.140625" defaultRowHeight="12.75"/>
  <cols>
    <col min="1" max="1" width="3.28515625" style="131" customWidth="1"/>
    <col min="2" max="2" width="42.5703125" style="131" customWidth="1"/>
    <col min="3" max="7" width="9.140625" style="170" customWidth="1"/>
    <col min="8" max="8" width="9.140625" style="131" customWidth="1"/>
    <col min="9" max="9" width="16" style="171"/>
    <col min="10" max="10" width="3.28515625" style="171" hidden="1" customWidth="1"/>
    <col min="11" max="11" width="3.42578125" style="131" hidden="1" customWidth="1"/>
    <col min="12" max="14" width="16" style="171"/>
    <col min="15" max="15" width="67.42578125" style="131" customWidth="1"/>
    <col min="16" max="16384" width="9.140625" style="131"/>
  </cols>
  <sheetData>
    <row r="1" spans="1:18" s="129" customFormat="1" ht="25.5" customHeight="1">
      <c r="A1" s="308" t="s">
        <v>6</v>
      </c>
      <c r="B1" s="309"/>
      <c r="C1" s="314" t="s">
        <v>88</v>
      </c>
      <c r="D1" s="314"/>
      <c r="E1" s="314"/>
      <c r="F1" s="314"/>
      <c r="G1" s="314"/>
      <c r="H1" s="312" t="s">
        <v>89</v>
      </c>
      <c r="I1" s="317" t="s">
        <v>90</v>
      </c>
      <c r="J1" s="319" t="s">
        <v>172</v>
      </c>
      <c r="K1" s="320" t="s">
        <v>173</v>
      </c>
      <c r="L1" s="317" t="s">
        <v>91</v>
      </c>
      <c r="M1" s="317" t="s">
        <v>92</v>
      </c>
      <c r="N1" s="317" t="s">
        <v>93</v>
      </c>
      <c r="O1" s="315" t="s">
        <v>3</v>
      </c>
    </row>
    <row r="2" spans="1:18">
      <c r="A2" s="310"/>
      <c r="B2" s="311"/>
      <c r="C2" s="175" t="s">
        <v>115</v>
      </c>
      <c r="D2" s="175" t="s">
        <v>95</v>
      </c>
      <c r="E2" s="175" t="s">
        <v>97</v>
      </c>
      <c r="F2" s="175" t="s">
        <v>94</v>
      </c>
      <c r="G2" s="175" t="s">
        <v>2</v>
      </c>
      <c r="H2" s="313"/>
      <c r="I2" s="318"/>
      <c r="J2" s="319"/>
      <c r="K2" s="320"/>
      <c r="L2" s="318"/>
      <c r="M2" s="318"/>
      <c r="N2" s="318"/>
      <c r="O2" s="316"/>
    </row>
    <row r="3" spans="1:18">
      <c r="A3" s="147" t="s">
        <v>110</v>
      </c>
      <c r="B3" s="148"/>
      <c r="C3" s="149" t="str">
        <f>CONCATENATE(COUNTIF(C4:C27,1),"/",COUNT(C4:C27))</f>
        <v>9/9</v>
      </c>
      <c r="D3" s="149" t="str">
        <f>CONCATENATE(COUNTIF(D4:D27,1),"/",COUNT(D4:D27))</f>
        <v>1/1</v>
      </c>
      <c r="E3" s="149" t="str">
        <f>CONCATENATE(COUNTIF(E4:E27,1),"/",COUNT(E4:E27))</f>
        <v>0/0</v>
      </c>
      <c r="F3" s="149" t="str">
        <f>CONCATENATE(COUNTIF(F4:F27,1),"/",COUNT(F4:F27))</f>
        <v>6/23</v>
      </c>
      <c r="G3" s="149" t="str">
        <f>CONCATENATE(COUNTIF(G4:G27,1),"/",COUNT(G4:G27))</f>
        <v>7/24</v>
      </c>
      <c r="H3" s="119"/>
      <c r="I3" s="118"/>
      <c r="J3" s="118"/>
      <c r="K3" s="117"/>
      <c r="L3" s="118"/>
      <c r="M3" s="118"/>
      <c r="N3" s="118"/>
      <c r="O3" s="117"/>
    </row>
    <row r="4" spans="1:18" ht="12.75" customHeight="1">
      <c r="A4" s="123"/>
      <c r="B4" s="115" t="s">
        <v>100</v>
      </c>
      <c r="C4" s="116">
        <v>1</v>
      </c>
      <c r="D4" s="116" t="s">
        <v>295</v>
      </c>
      <c r="E4" s="116" t="s">
        <v>295</v>
      </c>
      <c r="F4" s="116">
        <v>1</v>
      </c>
      <c r="G4" s="116">
        <f>IF(SUM(C4:E4)=0,IF(F4="-","-",F4),IF(F4="-",SUM(C4:E4),(SUM(C4:E4)/2)+(F4/2)))</f>
        <v>1</v>
      </c>
      <c r="H4" s="150" t="s">
        <v>175</v>
      </c>
      <c r="I4" s="118"/>
      <c r="J4" s="131">
        <f t="shared" ref="J4:J27" si="0">IF(MAX(C4:F4)&lt;1,1,0)</f>
        <v>0</v>
      </c>
      <c r="K4" s="131">
        <f>IF(C4=1,1,IF(D4=1,1,IF(E4=1,1,IF(F4=1,1,0))))</f>
        <v>1</v>
      </c>
      <c r="L4" s="141">
        <v>40088</v>
      </c>
      <c r="M4" s="141">
        <v>40088</v>
      </c>
      <c r="N4" s="141">
        <v>40123</v>
      </c>
      <c r="O4" s="151" t="s">
        <v>332</v>
      </c>
      <c r="R4" s="152">
        <f>MAX(C2:F2)</f>
        <v>0</v>
      </c>
    </row>
    <row r="5" spans="1:18" ht="12.75" customHeight="1">
      <c r="A5" s="123"/>
      <c r="B5" s="115" t="s">
        <v>98</v>
      </c>
      <c r="C5" s="116" t="s">
        <v>295</v>
      </c>
      <c r="D5" s="116" t="s">
        <v>295</v>
      </c>
      <c r="E5" s="116" t="s">
        <v>295</v>
      </c>
      <c r="F5" s="116">
        <v>0.9</v>
      </c>
      <c r="G5" s="116">
        <f>IF(SUM(C5:E5)=0,IF(F5="-","-",F5),IF(F5="-",SUM(C5:E5),(SUM(C5:E5)/2)+(F5/2)))</f>
        <v>0.9</v>
      </c>
      <c r="H5" s="150" t="s">
        <v>180</v>
      </c>
      <c r="I5" s="118">
        <v>40058</v>
      </c>
      <c r="J5" s="131">
        <f t="shared" si="0"/>
        <v>1</v>
      </c>
      <c r="K5" s="131">
        <f>IF($C$4=1,1,IF($D$4=1,1,IF($E$4=1,1,IF($F$4=1,1,0))))</f>
        <v>1</v>
      </c>
      <c r="L5" s="118">
        <v>40178</v>
      </c>
      <c r="M5" s="118"/>
      <c r="N5" s="118"/>
      <c r="O5" s="153" t="s">
        <v>96</v>
      </c>
    </row>
    <row r="6" spans="1:18" ht="12.75" customHeight="1">
      <c r="A6" s="123"/>
      <c r="B6" s="115" t="s">
        <v>99</v>
      </c>
      <c r="C6" s="116" t="s">
        <v>295</v>
      </c>
      <c r="D6" s="116">
        <v>1</v>
      </c>
      <c r="E6" s="116" t="s">
        <v>295</v>
      </c>
      <c r="F6" s="116" t="s">
        <v>295</v>
      </c>
      <c r="G6" s="116">
        <f>IF(SUM(C6:E6)=0,IF(F6="-","-",F6),IF(F6="-",SUM(C6:E6),(SUM(C6:E6)/2)+(F6/2)))</f>
        <v>1</v>
      </c>
      <c r="H6" s="150" t="s">
        <v>22</v>
      </c>
      <c r="I6" s="118"/>
      <c r="J6" s="131">
        <f t="shared" si="0"/>
        <v>0</v>
      </c>
      <c r="K6" s="131">
        <f t="shared" ref="K6:K27" si="1">IF(C6=1,1,IF(D6=1,1,IF(E6=1,1,IF(F6=1,1,0))))</f>
        <v>1</v>
      </c>
      <c r="L6" s="118">
        <v>40117</v>
      </c>
      <c r="M6" s="118">
        <v>40121</v>
      </c>
      <c r="N6" s="118"/>
      <c r="O6" s="117" t="s">
        <v>286</v>
      </c>
      <c r="R6" s="152">
        <f>MIN(C5:F5)</f>
        <v>0.9</v>
      </c>
    </row>
    <row r="7" spans="1:18" ht="12.75" customHeight="1">
      <c r="A7" s="123"/>
      <c r="B7" s="115" t="s">
        <v>103</v>
      </c>
      <c r="C7" s="116">
        <v>1</v>
      </c>
      <c r="D7" s="116" t="s">
        <v>295</v>
      </c>
      <c r="E7" s="116" t="s">
        <v>295</v>
      </c>
      <c r="F7" s="116">
        <v>1</v>
      </c>
      <c r="G7" s="116">
        <v>1</v>
      </c>
      <c r="H7" s="150" t="s">
        <v>284</v>
      </c>
      <c r="I7" s="118">
        <v>40133</v>
      </c>
      <c r="J7" s="131">
        <f t="shared" si="0"/>
        <v>0</v>
      </c>
      <c r="K7" s="131">
        <f t="shared" si="1"/>
        <v>1</v>
      </c>
      <c r="L7" s="118">
        <v>40147</v>
      </c>
      <c r="M7" s="118">
        <v>40141</v>
      </c>
      <c r="N7" s="118">
        <v>40147</v>
      </c>
      <c r="O7" s="154" t="s">
        <v>331</v>
      </c>
    </row>
    <row r="8" spans="1:18" ht="12.75" customHeight="1">
      <c r="A8" s="123"/>
      <c r="B8" s="155" t="s">
        <v>101</v>
      </c>
      <c r="C8" s="116">
        <v>1</v>
      </c>
      <c r="D8" s="116" t="s">
        <v>295</v>
      </c>
      <c r="E8" s="116" t="s">
        <v>295</v>
      </c>
      <c r="F8" s="116">
        <v>1</v>
      </c>
      <c r="G8" s="116">
        <v>1</v>
      </c>
      <c r="H8" s="150" t="s">
        <v>284</v>
      </c>
      <c r="I8" s="118">
        <v>40133</v>
      </c>
      <c r="J8" s="131">
        <f t="shared" si="0"/>
        <v>0</v>
      </c>
      <c r="K8" s="131">
        <f t="shared" si="1"/>
        <v>1</v>
      </c>
      <c r="L8" s="118">
        <v>40136</v>
      </c>
      <c r="M8" s="118">
        <v>40141</v>
      </c>
      <c r="N8" s="118">
        <v>40158</v>
      </c>
      <c r="O8" s="117" t="s">
        <v>330</v>
      </c>
    </row>
    <row r="9" spans="1:18" ht="12.75" customHeight="1">
      <c r="A9" s="123"/>
      <c r="B9" s="217" t="s">
        <v>102</v>
      </c>
      <c r="C9" s="116">
        <v>1</v>
      </c>
      <c r="D9" s="116" t="s">
        <v>295</v>
      </c>
      <c r="E9" s="116" t="s">
        <v>295</v>
      </c>
      <c r="F9" s="116">
        <v>0.95</v>
      </c>
      <c r="G9" s="116">
        <v>0.95</v>
      </c>
      <c r="H9" s="150" t="s">
        <v>180</v>
      </c>
      <c r="I9" s="118">
        <v>40133</v>
      </c>
      <c r="J9" s="131">
        <f t="shared" si="0"/>
        <v>0</v>
      </c>
      <c r="K9" s="131">
        <f t="shared" si="1"/>
        <v>1</v>
      </c>
      <c r="L9" s="118">
        <v>40158</v>
      </c>
      <c r="M9" s="118"/>
      <c r="N9" s="118"/>
      <c r="O9" s="117" t="s">
        <v>329</v>
      </c>
    </row>
    <row r="10" spans="1:18" ht="12.75" customHeight="1">
      <c r="A10" s="123"/>
      <c r="B10" s="115" t="s">
        <v>294</v>
      </c>
      <c r="C10" s="116" t="s">
        <v>295</v>
      </c>
      <c r="D10" s="116" t="s">
        <v>295</v>
      </c>
      <c r="E10" s="116" t="s">
        <v>295</v>
      </c>
      <c r="F10" s="116">
        <v>0.5</v>
      </c>
      <c r="G10" s="116">
        <f t="shared" ref="G10:G27" si="2">IF(SUM(C10:E10)=0,IF(F10="-","-",F10),IF(F10="-",SUM(C10:E10),(SUM(C10:E10)/2)+(F10/2)))</f>
        <v>0.5</v>
      </c>
      <c r="H10" s="150" t="s">
        <v>180</v>
      </c>
      <c r="I10" s="118">
        <v>40147</v>
      </c>
      <c r="J10" s="131">
        <f t="shared" ref="J10:J11" si="3">IF(MAX(C10:F10)&lt;1,1,0)</f>
        <v>1</v>
      </c>
      <c r="K10" s="131">
        <f t="shared" ref="K10:K11" si="4">IF(C10=1,1,IF(D10=1,1,IF(E10=1,1,IF(F10=1,1,0))))</f>
        <v>0</v>
      </c>
      <c r="L10" s="118">
        <v>40158</v>
      </c>
      <c r="M10" s="118"/>
      <c r="N10" s="118"/>
      <c r="O10" s="117" t="s">
        <v>298</v>
      </c>
    </row>
    <row r="11" spans="1:18" ht="12.75" customHeight="1">
      <c r="A11" s="123"/>
      <c r="B11" s="217" t="s">
        <v>302</v>
      </c>
      <c r="C11" s="116" t="s">
        <v>295</v>
      </c>
      <c r="D11" s="116" t="s">
        <v>295</v>
      </c>
      <c r="E11" s="116" t="s">
        <v>295</v>
      </c>
      <c r="F11" s="116">
        <v>0.95</v>
      </c>
      <c r="G11" s="116">
        <v>0.95</v>
      </c>
      <c r="H11" s="150" t="s">
        <v>284</v>
      </c>
      <c r="I11" s="118">
        <v>40147</v>
      </c>
      <c r="J11" s="131">
        <f t="shared" si="3"/>
        <v>1</v>
      </c>
      <c r="K11" s="131">
        <f t="shared" si="4"/>
        <v>0</v>
      </c>
      <c r="L11" s="118">
        <v>40158</v>
      </c>
      <c r="M11" s="118">
        <v>40161</v>
      </c>
      <c r="N11" s="118"/>
      <c r="O11" s="117" t="s">
        <v>382</v>
      </c>
    </row>
    <row r="12" spans="1:18" ht="12.75" customHeight="1">
      <c r="A12" s="123"/>
      <c r="B12" s="115" t="s">
        <v>299</v>
      </c>
      <c r="C12" s="116" t="s">
        <v>295</v>
      </c>
      <c r="D12" s="116" t="s">
        <v>295</v>
      </c>
      <c r="E12" s="116" t="s">
        <v>295</v>
      </c>
      <c r="F12" s="116">
        <v>0.5</v>
      </c>
      <c r="G12" s="116">
        <v>0.5</v>
      </c>
      <c r="H12" s="150" t="s">
        <v>284</v>
      </c>
      <c r="I12" s="118">
        <v>40164</v>
      </c>
      <c r="J12" s="131"/>
      <c r="L12" s="118">
        <v>40178</v>
      </c>
      <c r="M12" s="118"/>
      <c r="N12" s="118"/>
      <c r="O12" s="117"/>
    </row>
    <row r="13" spans="1:18" ht="12.75" customHeight="1">
      <c r="A13" s="123"/>
      <c r="B13" s="115" t="s">
        <v>300</v>
      </c>
      <c r="C13" s="116" t="s">
        <v>295</v>
      </c>
      <c r="D13" s="116" t="s">
        <v>295</v>
      </c>
      <c r="E13" s="116" t="s">
        <v>295</v>
      </c>
      <c r="F13" s="116">
        <v>0.5</v>
      </c>
      <c r="G13" s="116">
        <v>0.5</v>
      </c>
      <c r="H13" s="150" t="s">
        <v>284</v>
      </c>
      <c r="I13" s="118">
        <v>40164</v>
      </c>
      <c r="J13" s="131"/>
      <c r="L13" s="118">
        <v>40186</v>
      </c>
      <c r="M13" s="118"/>
      <c r="N13" s="118"/>
      <c r="O13" s="117"/>
    </row>
    <row r="14" spans="1:18" ht="12.75" customHeight="1">
      <c r="A14" s="123"/>
      <c r="B14" s="115" t="s">
        <v>301</v>
      </c>
      <c r="C14" s="116" t="s">
        <v>295</v>
      </c>
      <c r="D14" s="116" t="s">
        <v>295</v>
      </c>
      <c r="E14" s="116" t="s">
        <v>295</v>
      </c>
      <c r="F14" s="116">
        <v>0.5</v>
      </c>
      <c r="G14" s="116">
        <v>0.5</v>
      </c>
      <c r="H14" s="150" t="s">
        <v>284</v>
      </c>
      <c r="I14" s="118">
        <v>40164</v>
      </c>
      <c r="J14" s="131"/>
      <c r="L14" s="118">
        <v>40200</v>
      </c>
      <c r="M14" s="118"/>
      <c r="N14" s="118"/>
      <c r="O14" s="117"/>
    </row>
    <row r="15" spans="1:18" ht="12.75" customHeight="1">
      <c r="A15" s="123"/>
      <c r="B15" s="115" t="s">
        <v>303</v>
      </c>
      <c r="C15" s="116" t="s">
        <v>295</v>
      </c>
      <c r="D15" s="116" t="s">
        <v>295</v>
      </c>
      <c r="E15" s="116" t="s">
        <v>295</v>
      </c>
      <c r="F15" s="116">
        <v>0.5</v>
      </c>
      <c r="G15" s="116">
        <v>0.5</v>
      </c>
      <c r="H15" s="150" t="s">
        <v>284</v>
      </c>
      <c r="I15" s="118">
        <v>40164</v>
      </c>
      <c r="J15" s="131"/>
      <c r="L15" s="118">
        <v>40214</v>
      </c>
      <c r="M15" s="118"/>
      <c r="N15" s="118"/>
      <c r="O15" s="117"/>
    </row>
    <row r="16" spans="1:18" ht="12.75" customHeight="1">
      <c r="A16" s="123"/>
      <c r="B16" s="115" t="s">
        <v>304</v>
      </c>
      <c r="C16" s="116" t="s">
        <v>295</v>
      </c>
      <c r="D16" s="116" t="s">
        <v>295</v>
      </c>
      <c r="E16" s="116" t="s">
        <v>295</v>
      </c>
      <c r="F16" s="116">
        <v>0.5</v>
      </c>
      <c r="G16" s="116">
        <v>0.5</v>
      </c>
      <c r="H16" s="150" t="s">
        <v>175</v>
      </c>
      <c r="I16" s="118">
        <v>40147</v>
      </c>
      <c r="J16" s="131"/>
      <c r="L16" s="118">
        <v>40228</v>
      </c>
      <c r="M16" s="118"/>
      <c r="N16" s="118"/>
      <c r="O16" s="117"/>
    </row>
    <row r="17" spans="1:15" ht="12.75" customHeight="1">
      <c r="A17" s="123"/>
      <c r="B17" s="115" t="s">
        <v>305</v>
      </c>
      <c r="C17" s="116" t="s">
        <v>295</v>
      </c>
      <c r="D17" s="116" t="s">
        <v>295</v>
      </c>
      <c r="E17" s="116" t="s">
        <v>295</v>
      </c>
      <c r="F17" s="116">
        <v>0.5</v>
      </c>
      <c r="G17" s="116">
        <v>0.5</v>
      </c>
      <c r="H17" s="150" t="s">
        <v>175</v>
      </c>
      <c r="I17" s="118">
        <v>40147</v>
      </c>
      <c r="J17" s="131"/>
      <c r="L17" s="118">
        <v>40242</v>
      </c>
      <c r="M17" s="118"/>
      <c r="N17" s="118"/>
      <c r="O17" s="117"/>
    </row>
    <row r="18" spans="1:15" ht="12.75" customHeight="1">
      <c r="A18" s="123"/>
      <c r="B18" s="115" t="s">
        <v>307</v>
      </c>
      <c r="C18" s="116" t="s">
        <v>295</v>
      </c>
      <c r="D18" s="116" t="s">
        <v>295</v>
      </c>
      <c r="E18" s="116" t="s">
        <v>295</v>
      </c>
      <c r="F18" s="116">
        <v>0.5</v>
      </c>
      <c r="G18" s="116">
        <v>0.5</v>
      </c>
      <c r="H18" s="150" t="s">
        <v>175</v>
      </c>
      <c r="I18" s="118">
        <v>40147</v>
      </c>
      <c r="J18" s="131"/>
      <c r="L18" s="118">
        <v>40249</v>
      </c>
      <c r="M18" s="118"/>
      <c r="N18" s="118"/>
      <c r="O18" s="117"/>
    </row>
    <row r="19" spans="1:15" ht="12.75" customHeight="1">
      <c r="A19" s="123"/>
      <c r="B19" s="115" t="s">
        <v>306</v>
      </c>
      <c r="C19" s="116" t="s">
        <v>295</v>
      </c>
      <c r="D19" s="116" t="s">
        <v>295</v>
      </c>
      <c r="E19" s="116" t="s">
        <v>295</v>
      </c>
      <c r="F19" s="116">
        <v>0.5</v>
      </c>
      <c r="G19" s="116">
        <v>0.5</v>
      </c>
      <c r="H19" s="150" t="s">
        <v>175</v>
      </c>
      <c r="I19" s="118">
        <v>40147</v>
      </c>
      <c r="J19" s="131"/>
      <c r="L19" s="118">
        <v>40256</v>
      </c>
      <c r="M19" s="118"/>
      <c r="N19" s="118"/>
      <c r="O19" s="117"/>
    </row>
    <row r="20" spans="1:15" ht="12.75" customHeight="1">
      <c r="A20" s="123"/>
      <c r="B20" s="115" t="s">
        <v>308</v>
      </c>
      <c r="C20" s="116" t="s">
        <v>295</v>
      </c>
      <c r="D20" s="116" t="s">
        <v>295</v>
      </c>
      <c r="E20" s="116" t="s">
        <v>295</v>
      </c>
      <c r="F20" s="116">
        <v>0.5</v>
      </c>
      <c r="G20" s="116">
        <v>0.5</v>
      </c>
      <c r="H20" s="150" t="s">
        <v>175</v>
      </c>
      <c r="I20" s="118">
        <v>40147</v>
      </c>
      <c r="J20" s="131"/>
      <c r="L20" s="118">
        <v>40263</v>
      </c>
      <c r="M20" s="118"/>
      <c r="N20" s="118"/>
      <c r="O20" s="117"/>
    </row>
    <row r="21" spans="1:15" ht="12.75" customHeight="1">
      <c r="A21" s="123"/>
      <c r="B21" s="115" t="s">
        <v>309</v>
      </c>
      <c r="C21" s="116" t="s">
        <v>295</v>
      </c>
      <c r="D21" s="116" t="s">
        <v>295</v>
      </c>
      <c r="E21" s="116" t="s">
        <v>295</v>
      </c>
      <c r="F21" s="116">
        <v>0.5</v>
      </c>
      <c r="G21" s="116">
        <v>0.5</v>
      </c>
      <c r="H21" s="150" t="s">
        <v>175</v>
      </c>
      <c r="I21" s="118">
        <v>40147</v>
      </c>
      <c r="J21" s="131">
        <f t="shared" si="0"/>
        <v>1</v>
      </c>
      <c r="K21" s="131">
        <f t="shared" si="1"/>
        <v>0</v>
      </c>
      <c r="L21" s="118">
        <v>40263</v>
      </c>
      <c r="M21" s="118"/>
      <c r="N21" s="118"/>
      <c r="O21" s="117"/>
    </row>
    <row r="22" spans="1:15" ht="12.75" customHeight="1">
      <c r="A22" s="123"/>
      <c r="B22" s="115" t="s">
        <v>310</v>
      </c>
      <c r="C22" s="116">
        <v>1</v>
      </c>
      <c r="D22" s="116" t="s">
        <v>295</v>
      </c>
      <c r="E22" s="116" t="s">
        <v>295</v>
      </c>
      <c r="F22" s="116">
        <v>1</v>
      </c>
      <c r="G22" s="116">
        <v>1</v>
      </c>
      <c r="H22" s="150" t="s">
        <v>284</v>
      </c>
      <c r="I22" s="118">
        <v>40501</v>
      </c>
      <c r="J22" s="131">
        <f t="shared" si="0"/>
        <v>0</v>
      </c>
      <c r="K22" s="131">
        <f t="shared" si="1"/>
        <v>1</v>
      </c>
      <c r="L22" s="118">
        <v>40506</v>
      </c>
      <c r="M22" s="118">
        <v>40506</v>
      </c>
      <c r="N22" s="118">
        <v>40506</v>
      </c>
      <c r="O22" s="154" t="s">
        <v>311</v>
      </c>
    </row>
    <row r="23" spans="1:15" ht="12.75" customHeight="1">
      <c r="A23" s="123"/>
      <c r="B23" s="115" t="s">
        <v>104</v>
      </c>
      <c r="C23" s="116" t="s">
        <v>295</v>
      </c>
      <c r="D23" s="116" t="s">
        <v>295</v>
      </c>
      <c r="E23" s="116" t="s">
        <v>295</v>
      </c>
      <c r="F23" s="116">
        <v>1</v>
      </c>
      <c r="G23" s="116">
        <f t="shared" si="2"/>
        <v>1</v>
      </c>
      <c r="H23" s="150" t="s">
        <v>312</v>
      </c>
      <c r="I23" s="118"/>
      <c r="J23" s="131">
        <f t="shared" si="0"/>
        <v>0</v>
      </c>
      <c r="K23" s="131">
        <f t="shared" si="1"/>
        <v>1</v>
      </c>
      <c r="L23" s="118"/>
      <c r="M23" s="118"/>
      <c r="N23" s="118">
        <v>39477</v>
      </c>
      <c r="O23" s="154" t="s">
        <v>313</v>
      </c>
    </row>
    <row r="24" spans="1:15" s="220" customFormat="1" ht="12.75" customHeight="1">
      <c r="A24" s="216"/>
      <c r="B24" s="217" t="s">
        <v>75</v>
      </c>
      <c r="C24" s="218">
        <v>1</v>
      </c>
      <c r="D24" s="116" t="s">
        <v>295</v>
      </c>
      <c r="E24" s="116" t="s">
        <v>295</v>
      </c>
      <c r="F24" s="116">
        <v>0.95</v>
      </c>
      <c r="G24" s="116">
        <v>0.95</v>
      </c>
      <c r="H24" s="150" t="s">
        <v>284</v>
      </c>
      <c r="I24" s="118">
        <v>40142</v>
      </c>
      <c r="J24" s="131">
        <f t="shared" si="0"/>
        <v>0</v>
      </c>
      <c r="K24" s="131">
        <f t="shared" si="1"/>
        <v>1</v>
      </c>
      <c r="L24" s="118">
        <v>40158</v>
      </c>
      <c r="M24" s="118">
        <v>40151</v>
      </c>
      <c r="N24" s="118"/>
      <c r="O24" s="117" t="s">
        <v>353</v>
      </c>
    </row>
    <row r="25" spans="1:15" s="220" customFormat="1" ht="12.75" customHeight="1">
      <c r="A25" s="216"/>
      <c r="B25" s="217" t="s">
        <v>179</v>
      </c>
      <c r="C25" s="218">
        <v>1</v>
      </c>
      <c r="D25" s="116" t="s">
        <v>295</v>
      </c>
      <c r="E25" s="116" t="s">
        <v>295</v>
      </c>
      <c r="F25" s="116">
        <v>0.95</v>
      </c>
      <c r="G25" s="116">
        <v>0.95</v>
      </c>
      <c r="H25" s="150" t="s">
        <v>38</v>
      </c>
      <c r="I25" s="118">
        <v>40133</v>
      </c>
      <c r="J25" s="131">
        <f t="shared" si="0"/>
        <v>0</v>
      </c>
      <c r="K25" s="131">
        <f t="shared" si="1"/>
        <v>1</v>
      </c>
      <c r="L25" s="118">
        <v>40157</v>
      </c>
      <c r="M25" s="118">
        <v>40148</v>
      </c>
      <c r="N25" s="118"/>
      <c r="O25" s="117" t="s">
        <v>353</v>
      </c>
    </row>
    <row r="26" spans="1:15" s="220" customFormat="1" ht="12.75" customHeight="1">
      <c r="A26" s="216"/>
      <c r="B26" s="217" t="s">
        <v>178</v>
      </c>
      <c r="C26" s="218">
        <v>1</v>
      </c>
      <c r="D26" s="116" t="s">
        <v>295</v>
      </c>
      <c r="E26" s="116" t="s">
        <v>295</v>
      </c>
      <c r="F26" s="116">
        <v>0.95</v>
      </c>
      <c r="G26" s="116">
        <v>0.95</v>
      </c>
      <c r="H26" s="150" t="s">
        <v>284</v>
      </c>
      <c r="I26" s="118">
        <v>40147</v>
      </c>
      <c r="J26" s="131">
        <f t="shared" si="0"/>
        <v>0</v>
      </c>
      <c r="K26" s="131">
        <f t="shared" si="1"/>
        <v>1</v>
      </c>
      <c r="L26" s="118">
        <v>40178</v>
      </c>
      <c r="M26" s="118">
        <v>40154</v>
      </c>
      <c r="N26" s="118"/>
      <c r="O26" s="117" t="s">
        <v>353</v>
      </c>
    </row>
    <row r="27" spans="1:15" ht="12.75" customHeight="1">
      <c r="A27" s="123"/>
      <c r="B27" s="115" t="s">
        <v>105</v>
      </c>
      <c r="C27" s="116">
        <v>1</v>
      </c>
      <c r="D27" s="116" t="s">
        <v>295</v>
      </c>
      <c r="E27" s="116" t="s">
        <v>295</v>
      </c>
      <c r="F27" s="116">
        <v>1</v>
      </c>
      <c r="G27" s="116">
        <f t="shared" si="2"/>
        <v>1</v>
      </c>
      <c r="H27" s="150" t="s">
        <v>312</v>
      </c>
      <c r="I27" s="118"/>
      <c r="J27" s="156">
        <f t="shared" si="0"/>
        <v>0</v>
      </c>
      <c r="K27" s="156">
        <f t="shared" si="1"/>
        <v>1</v>
      </c>
      <c r="L27" s="118"/>
      <c r="M27" s="118"/>
      <c r="N27" s="118">
        <v>39477</v>
      </c>
      <c r="O27" s="154" t="s">
        <v>62</v>
      </c>
    </row>
    <row r="28" spans="1:15">
      <c r="A28" s="124"/>
      <c r="B28" s="125"/>
      <c r="C28" s="126"/>
      <c r="D28" s="126"/>
      <c r="E28" s="126"/>
      <c r="F28" s="126"/>
      <c r="G28" s="126"/>
      <c r="H28" s="127"/>
      <c r="I28" s="128"/>
      <c r="J28" s="128"/>
      <c r="K28" s="129"/>
      <c r="L28" s="128"/>
      <c r="M28" s="128"/>
      <c r="N28" s="128"/>
      <c r="O28" s="130"/>
    </row>
    <row r="29" spans="1:15">
      <c r="A29" s="147" t="s">
        <v>111</v>
      </c>
      <c r="B29" s="115"/>
      <c r="C29" s="149" t="str">
        <f>CONCATENATE(COUNTIF(C30:C111,1),"/",COUNT(C30:C111))</f>
        <v>44/46</v>
      </c>
      <c r="D29" s="149" t="str">
        <f>CONCATENATE(COUNTIF(D30:D111,1),"/",COUNT(D33:D100))</f>
        <v>0/0</v>
      </c>
      <c r="E29" s="149" t="str">
        <f>CONCATENATE(COUNTIF(E30:E111,1),"/",COUNT(E30:E111))</f>
        <v>8/8</v>
      </c>
      <c r="F29" s="149" t="str">
        <f>CONCATENATE(COUNTIF(F30:F111,1),"/",COUNT(F30:F111))</f>
        <v>27/82</v>
      </c>
      <c r="G29" s="149" t="str">
        <f>CONCATENATE(COUNTIF(G30:G111,1),"/",COUNT(G30:G111))</f>
        <v>27/82</v>
      </c>
      <c r="H29" s="157"/>
      <c r="I29" s="158"/>
      <c r="J29" s="158"/>
      <c r="K29" s="159"/>
      <c r="L29" s="158"/>
      <c r="M29" s="158"/>
      <c r="N29" s="158"/>
      <c r="O29" s="140"/>
    </row>
    <row r="30" spans="1:15" ht="15" customHeight="1">
      <c r="A30" s="123"/>
      <c r="B30" s="115" t="s">
        <v>48</v>
      </c>
      <c r="C30" s="116" t="s">
        <v>295</v>
      </c>
      <c r="D30" s="116" t="s">
        <v>295</v>
      </c>
      <c r="E30" s="116">
        <v>1</v>
      </c>
      <c r="F30" s="116">
        <v>1</v>
      </c>
      <c r="G30" s="116">
        <f t="shared" ref="G30:G111" si="5">IF(SUM(C30:E30)=0,IF(F30="-","-",F30),IF(F30="-",SUM(C30:E30),(SUM(C30:E30)/2)+(F30/2)))</f>
        <v>1</v>
      </c>
      <c r="H30" s="117" t="s">
        <v>202</v>
      </c>
      <c r="I30" s="118"/>
      <c r="J30" s="131">
        <f t="shared" ref="J30:J98" si="6">IF(MAX(C30:F30)&lt;1,1,0)</f>
        <v>0</v>
      </c>
      <c r="K30" s="131">
        <f t="shared" ref="K30:K98" si="7">IF(C30=1,1,IF(D30=1,1,IF(E30=1,1,IF(F30=1,1,0))))</f>
        <v>1</v>
      </c>
      <c r="L30" s="118">
        <v>40057</v>
      </c>
      <c r="M30" s="118">
        <v>40057</v>
      </c>
      <c r="N30" s="118">
        <v>40094</v>
      </c>
      <c r="O30" s="154" t="s">
        <v>277</v>
      </c>
    </row>
    <row r="31" spans="1:15" ht="15" customHeight="1">
      <c r="A31" s="123"/>
      <c r="B31" s="115" t="s">
        <v>66</v>
      </c>
      <c r="C31" s="116" t="s">
        <v>295</v>
      </c>
      <c r="D31" s="116" t="s">
        <v>295</v>
      </c>
      <c r="E31" s="116">
        <v>1</v>
      </c>
      <c r="F31" s="116">
        <v>1</v>
      </c>
      <c r="G31" s="116">
        <f t="shared" si="5"/>
        <v>1</v>
      </c>
      <c r="H31" s="117" t="s">
        <v>38</v>
      </c>
      <c r="I31" s="118"/>
      <c r="J31" s="131">
        <f t="shared" si="6"/>
        <v>0</v>
      </c>
      <c r="K31" s="131">
        <f t="shared" si="7"/>
        <v>1</v>
      </c>
      <c r="L31" s="118">
        <v>40088</v>
      </c>
      <c r="M31" s="118">
        <v>40086</v>
      </c>
      <c r="N31" s="118">
        <v>40102</v>
      </c>
      <c r="O31" s="154" t="s">
        <v>260</v>
      </c>
    </row>
    <row r="32" spans="1:15" ht="15" customHeight="1">
      <c r="A32" s="123"/>
      <c r="B32" s="115" t="s">
        <v>65</v>
      </c>
      <c r="C32" s="116" t="s">
        <v>295</v>
      </c>
      <c r="D32" s="116" t="s">
        <v>295</v>
      </c>
      <c r="E32" s="116">
        <v>1</v>
      </c>
      <c r="F32" s="116">
        <v>1</v>
      </c>
      <c r="G32" s="116">
        <f t="shared" si="5"/>
        <v>1</v>
      </c>
      <c r="H32" s="117" t="s">
        <v>38</v>
      </c>
      <c r="I32" s="118"/>
      <c r="J32" s="131">
        <f t="shared" si="6"/>
        <v>0</v>
      </c>
      <c r="K32" s="131">
        <f t="shared" si="7"/>
        <v>1</v>
      </c>
      <c r="L32" s="118">
        <v>40088</v>
      </c>
      <c r="M32" s="118">
        <v>40086</v>
      </c>
      <c r="N32" s="118">
        <v>40102</v>
      </c>
      <c r="O32" s="154" t="s">
        <v>260</v>
      </c>
    </row>
    <row r="33" spans="1:15" ht="12.75" customHeight="1">
      <c r="A33" s="123"/>
      <c r="B33" s="115" t="s">
        <v>186</v>
      </c>
      <c r="C33" s="116">
        <v>1</v>
      </c>
      <c r="D33" s="116" t="s">
        <v>295</v>
      </c>
      <c r="E33" s="116" t="s">
        <v>295</v>
      </c>
      <c r="F33" s="116">
        <v>1</v>
      </c>
      <c r="G33" s="116">
        <f t="shared" si="5"/>
        <v>1</v>
      </c>
      <c r="H33" s="117" t="s">
        <v>201</v>
      </c>
      <c r="I33" s="118">
        <v>40087</v>
      </c>
      <c r="J33" s="131">
        <f t="shared" si="6"/>
        <v>0</v>
      </c>
      <c r="K33" s="131">
        <f t="shared" si="7"/>
        <v>1</v>
      </c>
      <c r="L33" s="118">
        <v>40095</v>
      </c>
      <c r="M33" s="118">
        <v>40092</v>
      </c>
      <c r="N33" s="118">
        <v>40102</v>
      </c>
      <c r="O33" s="154" t="s">
        <v>277</v>
      </c>
    </row>
    <row r="34" spans="1:15" ht="12.75" customHeight="1">
      <c r="A34" s="123"/>
      <c r="B34" s="115" t="s">
        <v>185</v>
      </c>
      <c r="C34" s="116">
        <v>1</v>
      </c>
      <c r="D34" s="116" t="s">
        <v>295</v>
      </c>
      <c r="E34" s="116" t="s">
        <v>295</v>
      </c>
      <c r="F34" s="116">
        <v>1</v>
      </c>
      <c r="G34" s="116">
        <f t="shared" si="5"/>
        <v>1</v>
      </c>
      <c r="H34" s="117" t="s">
        <v>37</v>
      </c>
      <c r="I34" s="118">
        <v>40087</v>
      </c>
      <c r="J34" s="131">
        <f t="shared" si="6"/>
        <v>0</v>
      </c>
      <c r="K34" s="131">
        <f t="shared" si="7"/>
        <v>1</v>
      </c>
      <c r="L34" s="118">
        <v>40095</v>
      </c>
      <c r="M34" s="118">
        <v>40092</v>
      </c>
      <c r="N34" s="118">
        <v>40102</v>
      </c>
      <c r="O34" s="154" t="s">
        <v>277</v>
      </c>
    </row>
    <row r="35" spans="1:15" ht="12.75" customHeight="1">
      <c r="A35" s="123"/>
      <c r="B35" s="115" t="s">
        <v>67</v>
      </c>
      <c r="C35" s="116">
        <v>1</v>
      </c>
      <c r="D35" s="116" t="s">
        <v>295</v>
      </c>
      <c r="E35" s="116" t="s">
        <v>295</v>
      </c>
      <c r="F35" s="116">
        <v>1</v>
      </c>
      <c r="G35" s="116">
        <f t="shared" si="5"/>
        <v>1</v>
      </c>
      <c r="H35" s="117" t="s">
        <v>37</v>
      </c>
      <c r="I35" s="118">
        <v>40087</v>
      </c>
      <c r="J35" s="131">
        <f t="shared" si="6"/>
        <v>0</v>
      </c>
      <c r="K35" s="131">
        <f t="shared" si="7"/>
        <v>1</v>
      </c>
      <c r="L35" s="118">
        <v>40095</v>
      </c>
      <c r="M35" s="118">
        <v>40094</v>
      </c>
      <c r="N35" s="118">
        <v>40102</v>
      </c>
      <c r="O35" s="154" t="s">
        <v>277</v>
      </c>
    </row>
    <row r="36" spans="1:15" ht="12.75" customHeight="1" collapsed="1">
      <c r="A36" s="123"/>
      <c r="B36" s="115" t="s">
        <v>187</v>
      </c>
      <c r="C36" s="116">
        <v>1</v>
      </c>
      <c r="D36" s="116" t="s">
        <v>295</v>
      </c>
      <c r="E36" s="116" t="s">
        <v>295</v>
      </c>
      <c r="F36" s="116">
        <v>1</v>
      </c>
      <c r="G36" s="116">
        <f t="shared" si="5"/>
        <v>1</v>
      </c>
      <c r="H36" s="117" t="s">
        <v>201</v>
      </c>
      <c r="I36" s="118">
        <v>40087</v>
      </c>
      <c r="J36" s="131">
        <f t="shared" si="6"/>
        <v>0</v>
      </c>
      <c r="K36" s="131">
        <f t="shared" si="7"/>
        <v>1</v>
      </c>
      <c r="L36" s="118">
        <v>40099</v>
      </c>
      <c r="M36" s="118">
        <v>40095</v>
      </c>
      <c r="N36" s="118">
        <v>40105</v>
      </c>
      <c r="O36" s="154" t="s">
        <v>277</v>
      </c>
    </row>
    <row r="37" spans="1:15" ht="12.75" customHeight="1">
      <c r="A37" s="123"/>
      <c r="B37" s="115" t="s">
        <v>257</v>
      </c>
      <c r="C37" s="116" t="s">
        <v>295</v>
      </c>
      <c r="D37" s="116" t="s">
        <v>295</v>
      </c>
      <c r="E37" s="116">
        <v>1</v>
      </c>
      <c r="F37" s="116">
        <v>1</v>
      </c>
      <c r="G37" s="116">
        <f t="shared" si="5"/>
        <v>1</v>
      </c>
      <c r="H37" s="117" t="s">
        <v>38</v>
      </c>
      <c r="I37" s="118">
        <v>40094</v>
      </c>
      <c r="J37" s="131">
        <f t="shared" si="6"/>
        <v>0</v>
      </c>
      <c r="K37" s="131">
        <f t="shared" si="7"/>
        <v>1</v>
      </c>
      <c r="L37" s="118">
        <v>40102</v>
      </c>
      <c r="M37" s="118">
        <v>40101</v>
      </c>
      <c r="N37" s="118">
        <v>40102</v>
      </c>
      <c r="O37" s="154" t="s">
        <v>258</v>
      </c>
    </row>
    <row r="38" spans="1:15" s="220" customFormat="1" ht="12.75" customHeight="1">
      <c r="A38" s="216"/>
      <c r="B38" s="217" t="s">
        <v>53</v>
      </c>
      <c r="C38" s="218">
        <v>1</v>
      </c>
      <c r="D38" s="218" t="s">
        <v>295</v>
      </c>
      <c r="E38" s="218" t="s">
        <v>295</v>
      </c>
      <c r="F38" s="218">
        <v>0.95</v>
      </c>
      <c r="G38" s="218">
        <v>0.95</v>
      </c>
      <c r="H38" s="221" t="s">
        <v>201</v>
      </c>
      <c r="I38" s="219">
        <v>40087</v>
      </c>
      <c r="J38" s="220">
        <f t="shared" si="6"/>
        <v>0</v>
      </c>
      <c r="K38" s="220">
        <f t="shared" si="7"/>
        <v>1</v>
      </c>
      <c r="L38" s="219">
        <v>40109</v>
      </c>
      <c r="M38" s="219">
        <v>40164</v>
      </c>
      <c r="N38" s="219"/>
      <c r="O38" s="221" t="s">
        <v>353</v>
      </c>
    </row>
    <row r="39" spans="1:15" ht="12.75" customHeight="1">
      <c r="A39" s="123"/>
      <c r="B39" s="115" t="s">
        <v>188</v>
      </c>
      <c r="C39" s="116">
        <v>1</v>
      </c>
      <c r="D39" s="116" t="s">
        <v>295</v>
      </c>
      <c r="E39" s="116" t="s">
        <v>295</v>
      </c>
      <c r="F39" s="116">
        <v>1</v>
      </c>
      <c r="G39" s="116">
        <f t="shared" si="5"/>
        <v>1</v>
      </c>
      <c r="H39" s="117" t="s">
        <v>201</v>
      </c>
      <c r="I39" s="118">
        <v>40094</v>
      </c>
      <c r="J39" s="131">
        <f t="shared" si="6"/>
        <v>0</v>
      </c>
      <c r="K39" s="131">
        <f t="shared" si="7"/>
        <v>1</v>
      </c>
      <c r="L39" s="118">
        <v>40175</v>
      </c>
      <c r="M39" s="118"/>
      <c r="N39" s="118"/>
      <c r="O39" s="117" t="s">
        <v>314</v>
      </c>
    </row>
    <row r="40" spans="1:15" ht="12.75" customHeight="1">
      <c r="A40" s="123"/>
      <c r="B40" s="115" t="s">
        <v>63</v>
      </c>
      <c r="C40" s="116" t="s">
        <v>295</v>
      </c>
      <c r="D40" s="116" t="s">
        <v>295</v>
      </c>
      <c r="E40" s="116">
        <v>1</v>
      </c>
      <c r="F40" s="116">
        <v>0.9</v>
      </c>
      <c r="G40" s="116">
        <f t="shared" si="5"/>
        <v>0.95</v>
      </c>
      <c r="H40" s="117" t="s">
        <v>38</v>
      </c>
      <c r="I40" s="118"/>
      <c r="J40" s="131">
        <f t="shared" si="6"/>
        <v>0</v>
      </c>
      <c r="K40" s="131">
        <f t="shared" si="7"/>
        <v>1</v>
      </c>
      <c r="L40" s="118">
        <v>40116</v>
      </c>
      <c r="M40" s="118">
        <v>40116</v>
      </c>
      <c r="N40" s="118"/>
      <c r="O40" s="153" t="s">
        <v>333</v>
      </c>
    </row>
    <row r="41" spans="1:15" ht="12.75" customHeight="1">
      <c r="A41" s="123"/>
      <c r="B41" s="115" t="s">
        <v>64</v>
      </c>
      <c r="C41" s="116" t="s">
        <v>295</v>
      </c>
      <c r="D41" s="116" t="s">
        <v>295</v>
      </c>
      <c r="E41" s="116">
        <v>1</v>
      </c>
      <c r="F41" s="116">
        <v>0.9</v>
      </c>
      <c r="G41" s="116">
        <f t="shared" si="5"/>
        <v>0.95</v>
      </c>
      <c r="H41" s="117" t="s">
        <v>38</v>
      </c>
      <c r="I41" s="118"/>
      <c r="J41" s="131">
        <f t="shared" si="6"/>
        <v>0</v>
      </c>
      <c r="K41" s="131">
        <f t="shared" si="7"/>
        <v>1</v>
      </c>
      <c r="L41" s="118">
        <v>40116</v>
      </c>
      <c r="M41" s="118">
        <v>40116</v>
      </c>
      <c r="N41" s="118"/>
      <c r="O41" s="117" t="s">
        <v>333</v>
      </c>
    </row>
    <row r="42" spans="1:15" ht="12.75" customHeight="1">
      <c r="A42" s="123"/>
      <c r="B42" s="140" t="s">
        <v>184</v>
      </c>
      <c r="C42" s="116" t="s">
        <v>295</v>
      </c>
      <c r="D42" s="116" t="s">
        <v>295</v>
      </c>
      <c r="E42" s="116" t="s">
        <v>295</v>
      </c>
      <c r="F42" s="116">
        <v>1</v>
      </c>
      <c r="G42" s="116">
        <v>1</v>
      </c>
      <c r="H42" s="160" t="s">
        <v>175</v>
      </c>
      <c r="I42" s="132">
        <v>40087</v>
      </c>
      <c r="J42" s="131">
        <f t="shared" si="6"/>
        <v>0</v>
      </c>
      <c r="K42" s="131">
        <f t="shared" si="7"/>
        <v>1</v>
      </c>
      <c r="L42" s="132">
        <v>40127</v>
      </c>
      <c r="M42" s="132">
        <v>40130</v>
      </c>
      <c r="N42" s="132">
        <v>40130</v>
      </c>
      <c r="O42" s="161" t="s">
        <v>276</v>
      </c>
    </row>
    <row r="43" spans="1:15" ht="12.75" customHeight="1">
      <c r="A43" s="123"/>
      <c r="B43" s="162" t="s">
        <v>183</v>
      </c>
      <c r="C43" s="116">
        <v>1</v>
      </c>
      <c r="D43" s="116" t="s">
        <v>295</v>
      </c>
      <c r="E43" s="116" t="s">
        <v>295</v>
      </c>
      <c r="F43" s="116">
        <v>1</v>
      </c>
      <c r="G43" s="116">
        <v>1</v>
      </c>
      <c r="H43" s="117" t="s">
        <v>175</v>
      </c>
      <c r="I43" s="118">
        <v>40087</v>
      </c>
      <c r="J43" s="131">
        <f t="shared" si="6"/>
        <v>0</v>
      </c>
      <c r="K43" s="131">
        <f t="shared" si="7"/>
        <v>1</v>
      </c>
      <c r="L43" s="118">
        <v>40117</v>
      </c>
      <c r="M43" s="118">
        <v>40116</v>
      </c>
      <c r="N43" s="118">
        <v>40120</v>
      </c>
      <c r="O43" s="154" t="s">
        <v>277</v>
      </c>
    </row>
    <row r="44" spans="1:15" ht="12.75" customHeight="1">
      <c r="A44" s="123"/>
      <c r="B44" s="115" t="s">
        <v>70</v>
      </c>
      <c r="C44" s="116" t="s">
        <v>295</v>
      </c>
      <c r="D44" s="116" t="s">
        <v>295</v>
      </c>
      <c r="E44" s="116" t="s">
        <v>295</v>
      </c>
      <c r="F44" s="116">
        <v>0.5</v>
      </c>
      <c r="G44" s="116">
        <v>0.5</v>
      </c>
      <c r="H44" s="117" t="s">
        <v>201</v>
      </c>
      <c r="I44" s="118">
        <v>40084</v>
      </c>
      <c r="J44" s="131">
        <f t="shared" si="6"/>
        <v>1</v>
      </c>
      <c r="K44" s="131">
        <f t="shared" si="7"/>
        <v>0</v>
      </c>
      <c r="L44" s="118">
        <v>40178</v>
      </c>
      <c r="M44" s="118"/>
      <c r="N44" s="118"/>
      <c r="O44" s="117" t="s">
        <v>334</v>
      </c>
    </row>
    <row r="45" spans="1:15" ht="15" customHeight="1">
      <c r="A45" s="123"/>
      <c r="B45" s="115" t="s">
        <v>193</v>
      </c>
      <c r="C45" s="116">
        <v>1</v>
      </c>
      <c r="D45" s="116" t="s">
        <v>295</v>
      </c>
      <c r="E45" s="116" t="s">
        <v>295</v>
      </c>
      <c r="F45" s="116">
        <v>0</v>
      </c>
      <c r="G45" s="116">
        <f t="shared" si="5"/>
        <v>0.5</v>
      </c>
      <c r="H45" s="117" t="s">
        <v>175</v>
      </c>
      <c r="I45" s="118">
        <v>40094</v>
      </c>
      <c r="J45" s="131">
        <f t="shared" si="6"/>
        <v>0</v>
      </c>
      <c r="K45" s="131">
        <f t="shared" si="7"/>
        <v>1</v>
      </c>
      <c r="L45" s="118">
        <v>40178</v>
      </c>
      <c r="M45" s="118"/>
      <c r="N45" s="118"/>
      <c r="O45" s="117" t="s">
        <v>279</v>
      </c>
    </row>
    <row r="46" spans="1:15" ht="15" customHeight="1">
      <c r="A46" s="123"/>
      <c r="B46" s="115" t="s">
        <v>114</v>
      </c>
      <c r="C46" s="116">
        <v>1</v>
      </c>
      <c r="D46" s="116" t="s">
        <v>295</v>
      </c>
      <c r="E46" s="116" t="s">
        <v>295</v>
      </c>
      <c r="F46" s="116">
        <v>0.8</v>
      </c>
      <c r="G46" s="116">
        <v>0.8</v>
      </c>
      <c r="H46" s="117" t="s">
        <v>37</v>
      </c>
      <c r="I46" s="118">
        <v>40057</v>
      </c>
      <c r="J46" s="131">
        <f t="shared" si="6"/>
        <v>0</v>
      </c>
      <c r="K46" s="131">
        <f t="shared" si="7"/>
        <v>1</v>
      </c>
      <c r="L46" s="118">
        <v>40178</v>
      </c>
      <c r="M46" s="118"/>
      <c r="N46" s="118"/>
      <c r="O46" s="117" t="s">
        <v>335</v>
      </c>
    </row>
    <row r="47" spans="1:15" ht="12.75" customHeight="1">
      <c r="A47" s="123"/>
      <c r="B47" s="162" t="s">
        <v>182</v>
      </c>
      <c r="C47" s="116">
        <v>1</v>
      </c>
      <c r="D47" s="116" t="s">
        <v>295</v>
      </c>
      <c r="E47" s="116" t="s">
        <v>295</v>
      </c>
      <c r="F47" s="116">
        <v>1</v>
      </c>
      <c r="G47" s="116">
        <f t="shared" si="5"/>
        <v>1</v>
      </c>
      <c r="H47" s="117" t="s">
        <v>175</v>
      </c>
      <c r="I47" s="118">
        <v>40087</v>
      </c>
      <c r="J47" s="131">
        <f t="shared" si="6"/>
        <v>0</v>
      </c>
      <c r="K47" s="131">
        <f t="shared" si="7"/>
        <v>1</v>
      </c>
      <c r="L47" s="118">
        <v>40117</v>
      </c>
      <c r="M47" s="118">
        <v>40107</v>
      </c>
      <c r="N47" s="118">
        <v>40120</v>
      </c>
      <c r="O47" s="154" t="s">
        <v>277</v>
      </c>
    </row>
    <row r="48" spans="1:15">
      <c r="A48" s="123"/>
      <c r="B48" s="115" t="s">
        <v>181</v>
      </c>
      <c r="C48" s="116">
        <v>1</v>
      </c>
      <c r="D48" s="116" t="s">
        <v>295</v>
      </c>
      <c r="E48" s="116" t="s">
        <v>295</v>
      </c>
      <c r="F48" s="116">
        <v>1</v>
      </c>
      <c r="G48" s="116">
        <f t="shared" si="5"/>
        <v>1</v>
      </c>
      <c r="H48" s="117" t="s">
        <v>175</v>
      </c>
      <c r="I48" s="118">
        <v>40087</v>
      </c>
      <c r="J48" s="131">
        <f t="shared" si="6"/>
        <v>0</v>
      </c>
      <c r="K48" s="131">
        <f t="shared" si="7"/>
        <v>1</v>
      </c>
      <c r="L48" s="118">
        <v>40117</v>
      </c>
      <c r="M48" s="118">
        <v>40095</v>
      </c>
      <c r="N48" s="118">
        <v>40120</v>
      </c>
      <c r="O48" s="154" t="s">
        <v>277</v>
      </c>
    </row>
    <row r="49" spans="1:15">
      <c r="A49" s="123"/>
      <c r="B49" s="115" t="s">
        <v>83</v>
      </c>
      <c r="C49" s="116">
        <v>1</v>
      </c>
      <c r="D49" s="116" t="s">
        <v>295</v>
      </c>
      <c r="E49" s="116" t="s">
        <v>295</v>
      </c>
      <c r="F49" s="116">
        <v>1</v>
      </c>
      <c r="G49" s="116">
        <f t="shared" si="5"/>
        <v>1</v>
      </c>
      <c r="H49" s="117" t="s">
        <v>38</v>
      </c>
      <c r="I49" s="118">
        <v>40086</v>
      </c>
      <c r="J49" s="131">
        <f t="shared" si="6"/>
        <v>0</v>
      </c>
      <c r="K49" s="131">
        <f t="shared" si="7"/>
        <v>1</v>
      </c>
      <c r="L49" s="118">
        <v>40117</v>
      </c>
      <c r="M49" s="118">
        <v>40109</v>
      </c>
      <c r="N49" s="118">
        <v>40119</v>
      </c>
      <c r="O49" s="154" t="s">
        <v>277</v>
      </c>
    </row>
    <row r="50" spans="1:15" ht="12.75" customHeight="1">
      <c r="A50" s="123"/>
      <c r="B50" s="115" t="s">
        <v>82</v>
      </c>
      <c r="C50" s="116">
        <v>1</v>
      </c>
      <c r="D50" s="116" t="s">
        <v>295</v>
      </c>
      <c r="E50" s="116" t="s">
        <v>295</v>
      </c>
      <c r="F50" s="116">
        <v>1</v>
      </c>
      <c r="G50" s="116">
        <f t="shared" si="5"/>
        <v>1</v>
      </c>
      <c r="H50" s="117" t="s">
        <v>38</v>
      </c>
      <c r="I50" s="118">
        <v>40086</v>
      </c>
      <c r="J50" s="131">
        <f t="shared" si="6"/>
        <v>0</v>
      </c>
      <c r="K50" s="131">
        <f t="shared" si="7"/>
        <v>1</v>
      </c>
      <c r="L50" s="118">
        <v>40117</v>
      </c>
      <c r="M50" s="118">
        <v>40112</v>
      </c>
      <c r="N50" s="118">
        <v>40120</v>
      </c>
      <c r="O50" s="154" t="s">
        <v>277</v>
      </c>
    </row>
    <row r="51" spans="1:15" ht="12.75" customHeight="1">
      <c r="A51" s="123"/>
      <c r="B51" s="115" t="s">
        <v>192</v>
      </c>
      <c r="C51" s="116">
        <v>1</v>
      </c>
      <c r="D51" s="116" t="s">
        <v>295</v>
      </c>
      <c r="E51" s="116" t="s">
        <v>295</v>
      </c>
      <c r="F51" s="116">
        <v>0</v>
      </c>
      <c r="G51" s="116">
        <f t="shared" si="5"/>
        <v>0.5</v>
      </c>
      <c r="H51" s="117" t="s">
        <v>38</v>
      </c>
      <c r="I51" s="118">
        <v>40147</v>
      </c>
      <c r="J51" s="131">
        <f t="shared" si="6"/>
        <v>0</v>
      </c>
      <c r="K51" s="131">
        <f t="shared" si="7"/>
        <v>1</v>
      </c>
      <c r="L51" s="118">
        <v>40158</v>
      </c>
      <c r="M51" s="118"/>
      <c r="N51" s="118"/>
      <c r="O51" s="117" t="s">
        <v>336</v>
      </c>
    </row>
    <row r="52" spans="1:15" ht="12.75" customHeight="1">
      <c r="A52" s="123"/>
      <c r="B52" s="139" t="s">
        <v>190</v>
      </c>
      <c r="C52" s="163">
        <v>1</v>
      </c>
      <c r="D52" s="163" t="s">
        <v>295</v>
      </c>
      <c r="E52" s="163" t="s">
        <v>295</v>
      </c>
      <c r="F52" s="163">
        <v>1</v>
      </c>
      <c r="G52" s="116">
        <f t="shared" si="5"/>
        <v>1</v>
      </c>
      <c r="H52" s="164" t="s">
        <v>38</v>
      </c>
      <c r="I52" s="141">
        <v>40116</v>
      </c>
      <c r="J52" s="131">
        <f t="shared" si="6"/>
        <v>0</v>
      </c>
      <c r="K52" s="131">
        <f t="shared" si="7"/>
        <v>1</v>
      </c>
      <c r="L52" s="141">
        <v>40127</v>
      </c>
      <c r="M52" s="141">
        <v>40129</v>
      </c>
      <c r="N52" s="141">
        <v>40130</v>
      </c>
      <c r="O52" s="151" t="s">
        <v>350</v>
      </c>
    </row>
    <row r="53" spans="1:15">
      <c r="A53" s="123"/>
      <c r="B53" s="115" t="s">
        <v>191</v>
      </c>
      <c r="C53" s="116">
        <v>1</v>
      </c>
      <c r="D53" s="116" t="s">
        <v>295</v>
      </c>
      <c r="E53" s="116" t="s">
        <v>295</v>
      </c>
      <c r="F53" s="116">
        <v>1</v>
      </c>
      <c r="G53" s="116">
        <f t="shared" si="5"/>
        <v>1</v>
      </c>
      <c r="H53" s="117" t="s">
        <v>38</v>
      </c>
      <c r="I53" s="118">
        <v>40116</v>
      </c>
      <c r="J53" s="131">
        <f t="shared" si="6"/>
        <v>0</v>
      </c>
      <c r="K53" s="131">
        <f t="shared" si="7"/>
        <v>1</v>
      </c>
      <c r="L53" s="118">
        <v>40127</v>
      </c>
      <c r="M53" s="118">
        <v>40129</v>
      </c>
      <c r="N53" s="118">
        <v>40130</v>
      </c>
      <c r="O53" s="154" t="s">
        <v>350</v>
      </c>
    </row>
    <row r="54" spans="1:15" s="220" customFormat="1" ht="12.75" customHeight="1">
      <c r="A54" s="216"/>
      <c r="B54" s="217" t="s">
        <v>68</v>
      </c>
      <c r="C54" s="218">
        <v>1</v>
      </c>
      <c r="D54" s="218" t="s">
        <v>295</v>
      </c>
      <c r="E54" s="218" t="s">
        <v>295</v>
      </c>
      <c r="F54" s="218">
        <v>0.95</v>
      </c>
      <c r="G54" s="218">
        <v>0.95</v>
      </c>
      <c r="H54" s="221" t="s">
        <v>175</v>
      </c>
      <c r="I54" s="219">
        <v>40140</v>
      </c>
      <c r="J54" s="220">
        <f t="shared" si="6"/>
        <v>0</v>
      </c>
      <c r="K54" s="220">
        <f t="shared" si="7"/>
        <v>1</v>
      </c>
      <c r="L54" s="219">
        <v>40158</v>
      </c>
      <c r="M54" s="219">
        <v>40157</v>
      </c>
      <c r="N54" s="219"/>
      <c r="O54" s="221" t="s">
        <v>353</v>
      </c>
    </row>
    <row r="55" spans="1:15">
      <c r="A55" s="123"/>
      <c r="B55" s="115" t="s">
        <v>189</v>
      </c>
      <c r="C55" s="116">
        <v>1</v>
      </c>
      <c r="D55" s="116" t="s">
        <v>295</v>
      </c>
      <c r="E55" s="116" t="s">
        <v>295</v>
      </c>
      <c r="F55" s="116">
        <v>1</v>
      </c>
      <c r="G55" s="116">
        <f t="shared" si="5"/>
        <v>1</v>
      </c>
      <c r="H55" s="117" t="s">
        <v>37</v>
      </c>
      <c r="I55" s="118">
        <v>40105</v>
      </c>
      <c r="J55" s="131">
        <f t="shared" si="6"/>
        <v>0</v>
      </c>
      <c r="K55" s="131">
        <f t="shared" si="7"/>
        <v>1</v>
      </c>
      <c r="L55" s="118">
        <v>40147</v>
      </c>
      <c r="M55" s="118">
        <v>40112</v>
      </c>
      <c r="N55" s="118">
        <v>40120</v>
      </c>
      <c r="O55" s="154" t="s">
        <v>277</v>
      </c>
    </row>
    <row r="56" spans="1:15">
      <c r="A56" s="123"/>
      <c r="B56" s="115" t="s">
        <v>291</v>
      </c>
      <c r="C56" s="116" t="s">
        <v>295</v>
      </c>
      <c r="D56" s="116" t="s">
        <v>295</v>
      </c>
      <c r="E56" s="116" t="s">
        <v>295</v>
      </c>
      <c r="F56" s="116">
        <v>1</v>
      </c>
      <c r="G56" s="116">
        <f t="shared" si="5"/>
        <v>1</v>
      </c>
      <c r="H56" s="117" t="s">
        <v>37</v>
      </c>
      <c r="I56" s="118">
        <v>40105</v>
      </c>
      <c r="J56" s="131">
        <f t="shared" si="6"/>
        <v>0</v>
      </c>
      <c r="K56" s="131">
        <f t="shared" si="7"/>
        <v>1</v>
      </c>
      <c r="L56" s="118">
        <v>40147</v>
      </c>
      <c r="M56" s="118">
        <v>40115</v>
      </c>
      <c r="N56" s="118">
        <v>40120</v>
      </c>
      <c r="O56" s="117"/>
    </row>
    <row r="57" spans="1:15" ht="12.75" customHeight="1">
      <c r="A57" s="123"/>
      <c r="B57" s="115" t="s">
        <v>194</v>
      </c>
      <c r="C57" s="116">
        <v>1</v>
      </c>
      <c r="D57" s="116" t="s">
        <v>295</v>
      </c>
      <c r="E57" s="116" t="s">
        <v>295</v>
      </c>
      <c r="F57" s="116">
        <v>0</v>
      </c>
      <c r="G57" s="116">
        <f t="shared" si="5"/>
        <v>0.5</v>
      </c>
      <c r="H57" s="117" t="s">
        <v>38</v>
      </c>
      <c r="I57" s="118">
        <v>40134</v>
      </c>
      <c r="J57" s="131">
        <f t="shared" si="6"/>
        <v>0</v>
      </c>
      <c r="K57" s="131">
        <f t="shared" si="7"/>
        <v>1</v>
      </c>
      <c r="L57" s="118">
        <v>40158</v>
      </c>
      <c r="M57" s="118"/>
      <c r="N57" s="118"/>
      <c r="O57" s="117" t="s">
        <v>337</v>
      </c>
    </row>
    <row r="58" spans="1:15" ht="12.75" customHeight="1">
      <c r="A58" s="123"/>
      <c r="B58" s="115" t="s">
        <v>197</v>
      </c>
      <c r="C58" s="116">
        <v>1</v>
      </c>
      <c r="D58" s="116" t="s">
        <v>295</v>
      </c>
      <c r="E58" s="116" t="s">
        <v>295</v>
      </c>
      <c r="F58" s="116">
        <v>1</v>
      </c>
      <c r="G58" s="116">
        <f t="shared" si="5"/>
        <v>1</v>
      </c>
      <c r="H58" s="117" t="s">
        <v>38</v>
      </c>
      <c r="I58" s="118">
        <v>40134</v>
      </c>
      <c r="J58" s="131">
        <f t="shared" si="6"/>
        <v>0</v>
      </c>
      <c r="K58" s="131">
        <f t="shared" si="7"/>
        <v>1</v>
      </c>
      <c r="L58" s="118">
        <v>40178</v>
      </c>
      <c r="M58" s="118">
        <v>40155</v>
      </c>
      <c r="N58" s="118"/>
      <c r="O58" s="115" t="s">
        <v>351</v>
      </c>
    </row>
    <row r="59" spans="1:15" s="220" customFormat="1" ht="12.75" customHeight="1">
      <c r="A59" s="216"/>
      <c r="B59" s="217" t="s">
        <v>361</v>
      </c>
      <c r="C59" s="218">
        <v>1</v>
      </c>
      <c r="D59" s="218" t="s">
        <v>295</v>
      </c>
      <c r="E59" s="218" t="s">
        <v>295</v>
      </c>
      <c r="F59" s="218">
        <v>0.95</v>
      </c>
      <c r="G59" s="218">
        <v>0.95</v>
      </c>
      <c r="H59" s="221" t="s">
        <v>38</v>
      </c>
      <c r="I59" s="219">
        <v>40134</v>
      </c>
      <c r="J59" s="220">
        <f t="shared" si="6"/>
        <v>0</v>
      </c>
      <c r="K59" s="220">
        <f t="shared" si="7"/>
        <v>1</v>
      </c>
      <c r="L59" s="219">
        <v>40178</v>
      </c>
      <c r="M59" s="219">
        <v>40162</v>
      </c>
      <c r="N59" s="219"/>
      <c r="O59" s="217" t="s">
        <v>353</v>
      </c>
    </row>
    <row r="60" spans="1:15" s="220" customFormat="1" ht="12.75" customHeight="1">
      <c r="A60" s="216"/>
      <c r="B60" s="217" t="s">
        <v>360</v>
      </c>
      <c r="C60" s="218">
        <v>1</v>
      </c>
      <c r="D60" s="218" t="s">
        <v>295</v>
      </c>
      <c r="E60" s="218" t="s">
        <v>295</v>
      </c>
      <c r="F60" s="218">
        <v>0.95</v>
      </c>
      <c r="G60" s="218">
        <v>0.95</v>
      </c>
      <c r="H60" s="221" t="s">
        <v>38</v>
      </c>
      <c r="I60" s="219">
        <v>40134</v>
      </c>
      <c r="J60" s="220">
        <f t="shared" si="6"/>
        <v>0</v>
      </c>
      <c r="K60" s="220">
        <f t="shared" si="7"/>
        <v>1</v>
      </c>
      <c r="L60" s="219">
        <v>40178</v>
      </c>
      <c r="M60" s="219">
        <v>40162</v>
      </c>
      <c r="N60" s="219"/>
      <c r="O60" s="217" t="s">
        <v>353</v>
      </c>
    </row>
    <row r="61" spans="1:15" s="220" customFormat="1" ht="12.75" customHeight="1">
      <c r="A61" s="216"/>
      <c r="B61" s="217" t="s">
        <v>362</v>
      </c>
      <c r="C61" s="218" t="s">
        <v>295</v>
      </c>
      <c r="D61" s="218" t="s">
        <v>295</v>
      </c>
      <c r="E61" s="218" t="s">
        <v>295</v>
      </c>
      <c r="F61" s="218">
        <v>0.95</v>
      </c>
      <c r="G61" s="218">
        <v>0.95</v>
      </c>
      <c r="H61" s="221" t="s">
        <v>38</v>
      </c>
      <c r="I61" s="219">
        <v>40134</v>
      </c>
      <c r="J61" s="220">
        <f t="shared" si="6"/>
        <v>1</v>
      </c>
      <c r="K61" s="220">
        <f t="shared" si="7"/>
        <v>0</v>
      </c>
      <c r="L61" s="219">
        <v>40178</v>
      </c>
      <c r="M61" s="219">
        <v>40162</v>
      </c>
      <c r="N61" s="219"/>
      <c r="O61" s="217" t="s">
        <v>353</v>
      </c>
    </row>
    <row r="62" spans="1:15" s="220" customFormat="1" ht="12.75" customHeight="1">
      <c r="A62" s="216"/>
      <c r="B62" s="217" t="s">
        <v>363</v>
      </c>
      <c r="C62" s="218" t="s">
        <v>295</v>
      </c>
      <c r="D62" s="218" t="s">
        <v>295</v>
      </c>
      <c r="E62" s="218" t="s">
        <v>295</v>
      </c>
      <c r="F62" s="218">
        <v>0.95</v>
      </c>
      <c r="G62" s="218">
        <f t="shared" si="5"/>
        <v>0.95</v>
      </c>
      <c r="H62" s="221" t="s">
        <v>38</v>
      </c>
      <c r="I62" s="219">
        <v>40134</v>
      </c>
      <c r="J62" s="220">
        <f t="shared" si="6"/>
        <v>1</v>
      </c>
      <c r="K62" s="220">
        <f t="shared" si="7"/>
        <v>0</v>
      </c>
      <c r="L62" s="219">
        <v>40178</v>
      </c>
      <c r="M62" s="219">
        <v>40162</v>
      </c>
      <c r="N62" s="219"/>
      <c r="O62" s="217" t="s">
        <v>353</v>
      </c>
    </row>
    <row r="63" spans="1:15" s="220" customFormat="1" ht="12.75" customHeight="1">
      <c r="A63" s="216"/>
      <c r="B63" s="217" t="s">
        <v>364</v>
      </c>
      <c r="C63" s="218">
        <v>1</v>
      </c>
      <c r="D63" s="218" t="s">
        <v>295</v>
      </c>
      <c r="E63" s="218" t="s">
        <v>295</v>
      </c>
      <c r="F63" s="218">
        <v>0.95</v>
      </c>
      <c r="G63" s="218">
        <v>0.95</v>
      </c>
      <c r="H63" s="221" t="s">
        <v>38</v>
      </c>
      <c r="I63" s="219">
        <v>40134</v>
      </c>
      <c r="J63" s="220">
        <f t="shared" si="6"/>
        <v>0</v>
      </c>
      <c r="K63" s="220">
        <f t="shared" si="7"/>
        <v>1</v>
      </c>
      <c r="L63" s="219">
        <v>40178</v>
      </c>
      <c r="M63" s="219">
        <v>40162</v>
      </c>
      <c r="N63" s="219"/>
      <c r="O63" s="217" t="s">
        <v>353</v>
      </c>
    </row>
    <row r="64" spans="1:15" s="220" customFormat="1" ht="12.75" customHeight="1">
      <c r="A64" s="216"/>
      <c r="B64" s="217" t="s">
        <v>365</v>
      </c>
      <c r="C64" s="218">
        <v>1</v>
      </c>
      <c r="D64" s="218" t="s">
        <v>295</v>
      </c>
      <c r="E64" s="218" t="s">
        <v>295</v>
      </c>
      <c r="F64" s="218">
        <v>0.95</v>
      </c>
      <c r="G64" s="218">
        <v>0.95</v>
      </c>
      <c r="H64" s="221" t="s">
        <v>38</v>
      </c>
      <c r="I64" s="219">
        <v>40134</v>
      </c>
      <c r="J64" s="220">
        <f t="shared" si="6"/>
        <v>0</v>
      </c>
      <c r="K64" s="220">
        <f t="shared" si="7"/>
        <v>1</v>
      </c>
      <c r="L64" s="219">
        <v>40178</v>
      </c>
      <c r="M64" s="219">
        <v>40162</v>
      </c>
      <c r="N64" s="219"/>
      <c r="O64" s="217" t="s">
        <v>353</v>
      </c>
    </row>
    <row r="65" spans="1:15" s="220" customFormat="1" ht="12.75" customHeight="1">
      <c r="A65" s="216"/>
      <c r="B65" s="217" t="s">
        <v>366</v>
      </c>
      <c r="C65" s="218">
        <v>1</v>
      </c>
      <c r="D65" s="218" t="s">
        <v>295</v>
      </c>
      <c r="E65" s="218" t="s">
        <v>295</v>
      </c>
      <c r="F65" s="218">
        <v>0.95</v>
      </c>
      <c r="G65" s="218">
        <v>0.95</v>
      </c>
      <c r="H65" s="221" t="s">
        <v>38</v>
      </c>
      <c r="I65" s="219">
        <v>40134</v>
      </c>
      <c r="J65" s="220">
        <f t="shared" si="6"/>
        <v>0</v>
      </c>
      <c r="K65" s="220">
        <f t="shared" si="7"/>
        <v>1</v>
      </c>
      <c r="L65" s="219">
        <v>40178</v>
      </c>
      <c r="M65" s="219">
        <v>40162</v>
      </c>
      <c r="N65" s="219"/>
      <c r="O65" s="217" t="s">
        <v>353</v>
      </c>
    </row>
    <row r="66" spans="1:15" s="220" customFormat="1" ht="12.75" customHeight="1">
      <c r="A66" s="216"/>
      <c r="B66" s="217" t="s">
        <v>367</v>
      </c>
      <c r="C66" s="218">
        <v>1</v>
      </c>
      <c r="D66" s="218" t="s">
        <v>295</v>
      </c>
      <c r="E66" s="218" t="s">
        <v>295</v>
      </c>
      <c r="F66" s="218">
        <v>0.95</v>
      </c>
      <c r="G66" s="218">
        <v>0.95</v>
      </c>
      <c r="H66" s="221" t="s">
        <v>38</v>
      </c>
      <c r="I66" s="219">
        <v>40134</v>
      </c>
      <c r="J66" s="220">
        <f t="shared" si="6"/>
        <v>0</v>
      </c>
      <c r="K66" s="220">
        <f t="shared" si="7"/>
        <v>1</v>
      </c>
      <c r="L66" s="219">
        <v>40178</v>
      </c>
      <c r="M66" s="219">
        <v>40162</v>
      </c>
      <c r="N66" s="219"/>
      <c r="O66" s="217" t="s">
        <v>353</v>
      </c>
    </row>
    <row r="67" spans="1:15" s="220" customFormat="1" ht="12.75" customHeight="1">
      <c r="A67" s="216"/>
      <c r="B67" s="217" t="s">
        <v>368</v>
      </c>
      <c r="C67" s="218">
        <v>1</v>
      </c>
      <c r="D67" s="218" t="s">
        <v>295</v>
      </c>
      <c r="E67" s="218" t="s">
        <v>295</v>
      </c>
      <c r="F67" s="218">
        <v>0.95</v>
      </c>
      <c r="G67" s="218">
        <v>0.95</v>
      </c>
      <c r="H67" s="221" t="s">
        <v>38</v>
      </c>
      <c r="I67" s="219">
        <v>40134</v>
      </c>
      <c r="J67" s="220">
        <f t="shared" si="6"/>
        <v>0</v>
      </c>
      <c r="K67" s="220">
        <f t="shared" si="7"/>
        <v>1</v>
      </c>
      <c r="L67" s="219">
        <v>40178</v>
      </c>
      <c r="M67" s="219">
        <v>40162</v>
      </c>
      <c r="N67" s="219"/>
      <c r="O67" s="217" t="s">
        <v>353</v>
      </c>
    </row>
    <row r="68" spans="1:15" s="220" customFormat="1" ht="12.75" customHeight="1">
      <c r="A68" s="216"/>
      <c r="B68" s="217" t="s">
        <v>369</v>
      </c>
      <c r="C68" s="218">
        <v>1</v>
      </c>
      <c r="D68" s="218" t="s">
        <v>295</v>
      </c>
      <c r="E68" s="218" t="s">
        <v>295</v>
      </c>
      <c r="F68" s="218">
        <v>0.95</v>
      </c>
      <c r="G68" s="218">
        <v>0.95</v>
      </c>
      <c r="H68" s="221" t="s">
        <v>38</v>
      </c>
      <c r="I68" s="219">
        <v>40134</v>
      </c>
      <c r="J68" s="220">
        <f t="shared" si="6"/>
        <v>0</v>
      </c>
      <c r="K68" s="220">
        <f t="shared" si="7"/>
        <v>1</v>
      </c>
      <c r="L68" s="219">
        <v>40178</v>
      </c>
      <c r="M68" s="219">
        <v>40162</v>
      </c>
      <c r="N68" s="219"/>
      <c r="O68" s="217" t="s">
        <v>353</v>
      </c>
    </row>
    <row r="69" spans="1:15" s="220" customFormat="1" ht="12.75" customHeight="1">
      <c r="A69" s="216"/>
      <c r="B69" s="217" t="s">
        <v>370</v>
      </c>
      <c r="C69" s="218" t="s">
        <v>295</v>
      </c>
      <c r="D69" s="218" t="s">
        <v>295</v>
      </c>
      <c r="E69" s="218" t="s">
        <v>295</v>
      </c>
      <c r="F69" s="218">
        <v>0.95</v>
      </c>
      <c r="G69" s="218">
        <v>0.95</v>
      </c>
      <c r="H69" s="221" t="s">
        <v>38</v>
      </c>
      <c r="I69" s="219">
        <v>40134</v>
      </c>
      <c r="J69" s="220">
        <f t="shared" si="6"/>
        <v>1</v>
      </c>
      <c r="K69" s="220">
        <f t="shared" si="7"/>
        <v>0</v>
      </c>
      <c r="L69" s="219">
        <v>40178</v>
      </c>
      <c r="M69" s="219">
        <v>40162</v>
      </c>
      <c r="N69" s="219"/>
      <c r="O69" s="217" t="s">
        <v>353</v>
      </c>
    </row>
    <row r="70" spans="1:15" s="220" customFormat="1" ht="12.75" customHeight="1">
      <c r="A70" s="216"/>
      <c r="B70" s="217" t="s">
        <v>371</v>
      </c>
      <c r="C70" s="218" t="s">
        <v>295</v>
      </c>
      <c r="D70" s="218" t="s">
        <v>295</v>
      </c>
      <c r="E70" s="218" t="s">
        <v>295</v>
      </c>
      <c r="F70" s="218">
        <v>0.95</v>
      </c>
      <c r="G70" s="218">
        <v>0.95</v>
      </c>
      <c r="H70" s="221" t="s">
        <v>38</v>
      </c>
      <c r="I70" s="219">
        <v>40134</v>
      </c>
      <c r="J70" s="220">
        <f t="shared" si="6"/>
        <v>1</v>
      </c>
      <c r="K70" s="220">
        <f t="shared" si="7"/>
        <v>0</v>
      </c>
      <c r="L70" s="219">
        <v>40178</v>
      </c>
      <c r="M70" s="219">
        <v>40162</v>
      </c>
      <c r="N70" s="219"/>
      <c r="O70" s="217" t="s">
        <v>353</v>
      </c>
    </row>
    <row r="71" spans="1:15" s="220" customFormat="1" ht="12.75" customHeight="1">
      <c r="A71" s="216"/>
      <c r="B71" s="217" t="s">
        <v>372</v>
      </c>
      <c r="C71" s="218" t="s">
        <v>295</v>
      </c>
      <c r="D71" s="218" t="s">
        <v>295</v>
      </c>
      <c r="E71" s="218" t="s">
        <v>295</v>
      </c>
      <c r="F71" s="218">
        <v>0.95</v>
      </c>
      <c r="G71" s="218">
        <v>0.95</v>
      </c>
      <c r="H71" s="221" t="s">
        <v>38</v>
      </c>
      <c r="I71" s="219">
        <v>40134</v>
      </c>
      <c r="J71" s="220">
        <f t="shared" si="6"/>
        <v>1</v>
      </c>
      <c r="K71" s="220">
        <f t="shared" si="7"/>
        <v>0</v>
      </c>
      <c r="L71" s="219">
        <v>40178</v>
      </c>
      <c r="M71" s="219">
        <v>40162</v>
      </c>
      <c r="N71" s="219"/>
      <c r="O71" s="217" t="s">
        <v>353</v>
      </c>
    </row>
    <row r="72" spans="1:15" s="220" customFormat="1" ht="12.75" customHeight="1">
      <c r="A72" s="216"/>
      <c r="B72" s="217" t="s">
        <v>373</v>
      </c>
      <c r="C72" s="218" t="s">
        <v>295</v>
      </c>
      <c r="D72" s="218" t="s">
        <v>295</v>
      </c>
      <c r="E72" s="218" t="s">
        <v>295</v>
      </c>
      <c r="F72" s="218">
        <v>0.95</v>
      </c>
      <c r="G72" s="218">
        <v>0.95</v>
      </c>
      <c r="H72" s="221" t="s">
        <v>38</v>
      </c>
      <c r="I72" s="219">
        <v>40134</v>
      </c>
      <c r="J72" s="220">
        <f t="shared" si="6"/>
        <v>1</v>
      </c>
      <c r="K72" s="220">
        <f t="shared" si="7"/>
        <v>0</v>
      </c>
      <c r="L72" s="219">
        <v>40178</v>
      </c>
      <c r="M72" s="219">
        <v>40162</v>
      </c>
      <c r="N72" s="219"/>
      <c r="O72" s="217" t="s">
        <v>353</v>
      </c>
    </row>
    <row r="73" spans="1:15" s="220" customFormat="1" ht="12.75" customHeight="1">
      <c r="A73" s="216"/>
      <c r="B73" s="217" t="s">
        <v>374</v>
      </c>
      <c r="C73" s="218" t="s">
        <v>295</v>
      </c>
      <c r="D73" s="218" t="s">
        <v>295</v>
      </c>
      <c r="E73" s="218" t="s">
        <v>295</v>
      </c>
      <c r="F73" s="218">
        <v>0.95</v>
      </c>
      <c r="G73" s="218">
        <v>0.95</v>
      </c>
      <c r="H73" s="221" t="s">
        <v>38</v>
      </c>
      <c r="I73" s="219">
        <v>40134</v>
      </c>
      <c r="J73" s="220">
        <f t="shared" si="6"/>
        <v>1</v>
      </c>
      <c r="K73" s="220">
        <f t="shared" si="7"/>
        <v>0</v>
      </c>
      <c r="L73" s="219">
        <v>40178</v>
      </c>
      <c r="M73" s="219">
        <v>40162</v>
      </c>
      <c r="N73" s="219"/>
      <c r="O73" s="217" t="s">
        <v>353</v>
      </c>
    </row>
    <row r="74" spans="1:15" s="220" customFormat="1" ht="12.75" customHeight="1">
      <c r="A74" s="216"/>
      <c r="B74" s="217" t="s">
        <v>375</v>
      </c>
      <c r="C74" s="218" t="s">
        <v>295</v>
      </c>
      <c r="D74" s="218" t="s">
        <v>295</v>
      </c>
      <c r="E74" s="218" t="s">
        <v>295</v>
      </c>
      <c r="F74" s="218">
        <v>0.95</v>
      </c>
      <c r="G74" s="218">
        <v>0.95</v>
      </c>
      <c r="H74" s="221" t="s">
        <v>38</v>
      </c>
      <c r="I74" s="219">
        <v>40134</v>
      </c>
      <c r="J74" s="220">
        <f t="shared" si="6"/>
        <v>1</v>
      </c>
      <c r="K74" s="220">
        <f t="shared" si="7"/>
        <v>0</v>
      </c>
      <c r="L74" s="219">
        <v>40178</v>
      </c>
      <c r="M74" s="219">
        <v>40162</v>
      </c>
      <c r="N74" s="219"/>
      <c r="O74" s="217" t="s">
        <v>353</v>
      </c>
    </row>
    <row r="75" spans="1:15" s="220" customFormat="1" ht="12.75" customHeight="1">
      <c r="A75" s="216"/>
      <c r="B75" s="217" t="s">
        <v>377</v>
      </c>
      <c r="C75" s="218" t="s">
        <v>295</v>
      </c>
      <c r="D75" s="218" t="s">
        <v>295</v>
      </c>
      <c r="E75" s="218" t="s">
        <v>295</v>
      </c>
      <c r="F75" s="218">
        <v>0.95</v>
      </c>
      <c r="G75" s="218">
        <f t="shared" si="5"/>
        <v>0.95</v>
      </c>
      <c r="H75" s="221" t="s">
        <v>38</v>
      </c>
      <c r="I75" s="219">
        <v>40134</v>
      </c>
      <c r="J75" s="220">
        <f t="shared" si="6"/>
        <v>1</v>
      </c>
      <c r="K75" s="220">
        <f t="shared" si="7"/>
        <v>0</v>
      </c>
      <c r="L75" s="219">
        <v>40178</v>
      </c>
      <c r="M75" s="219">
        <v>40162</v>
      </c>
      <c r="N75" s="219"/>
      <c r="O75" s="217" t="s">
        <v>353</v>
      </c>
    </row>
    <row r="76" spans="1:15" s="220" customFormat="1" ht="12.75" customHeight="1">
      <c r="A76" s="216"/>
      <c r="B76" s="217" t="s">
        <v>376</v>
      </c>
      <c r="C76" s="218" t="s">
        <v>295</v>
      </c>
      <c r="D76" s="218" t="s">
        <v>295</v>
      </c>
      <c r="E76" s="218" t="s">
        <v>295</v>
      </c>
      <c r="F76" s="218">
        <v>0.95</v>
      </c>
      <c r="G76" s="218">
        <f t="shared" si="5"/>
        <v>0.95</v>
      </c>
      <c r="H76" s="221" t="s">
        <v>38</v>
      </c>
      <c r="I76" s="219">
        <v>40134</v>
      </c>
      <c r="J76" s="220">
        <f t="shared" si="6"/>
        <v>1</v>
      </c>
      <c r="K76" s="220">
        <f t="shared" si="7"/>
        <v>0</v>
      </c>
      <c r="L76" s="219">
        <v>40178</v>
      </c>
      <c r="M76" s="219">
        <v>40162</v>
      </c>
      <c r="N76" s="219"/>
      <c r="O76" s="217" t="s">
        <v>353</v>
      </c>
    </row>
    <row r="77" spans="1:15" s="220" customFormat="1" ht="12.75" customHeight="1">
      <c r="A77" s="216"/>
      <c r="B77" s="217" t="s">
        <v>357</v>
      </c>
      <c r="C77" s="218" t="s">
        <v>295</v>
      </c>
      <c r="D77" s="218" t="s">
        <v>295</v>
      </c>
      <c r="E77" s="218" t="s">
        <v>295</v>
      </c>
      <c r="F77" s="218">
        <v>0.95</v>
      </c>
      <c r="G77" s="218">
        <f t="shared" si="5"/>
        <v>0.95</v>
      </c>
      <c r="H77" s="221" t="s">
        <v>38</v>
      </c>
      <c r="I77" s="219">
        <v>40134</v>
      </c>
      <c r="J77" s="220">
        <f t="shared" si="6"/>
        <v>1</v>
      </c>
      <c r="K77" s="220">
        <f t="shared" si="7"/>
        <v>0</v>
      </c>
      <c r="L77" s="219">
        <v>40178</v>
      </c>
      <c r="M77" s="219">
        <v>40162</v>
      </c>
      <c r="N77" s="219"/>
      <c r="O77" s="217" t="s">
        <v>353</v>
      </c>
    </row>
    <row r="78" spans="1:15" s="220" customFormat="1" ht="12.75" customHeight="1">
      <c r="A78" s="216"/>
      <c r="B78" s="217" t="s">
        <v>356</v>
      </c>
      <c r="C78" s="218" t="s">
        <v>295</v>
      </c>
      <c r="D78" s="218" t="s">
        <v>295</v>
      </c>
      <c r="E78" s="218" t="s">
        <v>295</v>
      </c>
      <c r="F78" s="218">
        <v>0.95</v>
      </c>
      <c r="G78" s="218">
        <f t="shared" si="5"/>
        <v>0.95</v>
      </c>
      <c r="H78" s="221" t="s">
        <v>38</v>
      </c>
      <c r="I78" s="219">
        <v>40134</v>
      </c>
      <c r="J78" s="220">
        <f t="shared" si="6"/>
        <v>1</v>
      </c>
      <c r="K78" s="220">
        <f t="shared" si="7"/>
        <v>0</v>
      </c>
      <c r="L78" s="219">
        <v>40178</v>
      </c>
      <c r="M78" s="219">
        <v>40162</v>
      </c>
      <c r="N78" s="219"/>
      <c r="O78" s="217" t="s">
        <v>353</v>
      </c>
    </row>
    <row r="79" spans="1:15" s="220" customFormat="1" ht="12.75" customHeight="1">
      <c r="A79" s="216"/>
      <c r="B79" s="217" t="s">
        <v>358</v>
      </c>
      <c r="C79" s="218">
        <v>1</v>
      </c>
      <c r="D79" s="218" t="s">
        <v>295</v>
      </c>
      <c r="E79" s="218" t="s">
        <v>295</v>
      </c>
      <c r="F79" s="218">
        <v>0.95</v>
      </c>
      <c r="G79" s="218">
        <v>0.95</v>
      </c>
      <c r="H79" s="221" t="s">
        <v>38</v>
      </c>
      <c r="I79" s="219">
        <v>40134</v>
      </c>
      <c r="J79" s="220">
        <f t="shared" si="6"/>
        <v>0</v>
      </c>
      <c r="K79" s="220">
        <f t="shared" si="7"/>
        <v>1</v>
      </c>
      <c r="L79" s="219">
        <v>40178</v>
      </c>
      <c r="M79" s="219">
        <v>40162</v>
      </c>
      <c r="N79" s="219"/>
      <c r="O79" s="217" t="s">
        <v>353</v>
      </c>
    </row>
    <row r="80" spans="1:15" s="220" customFormat="1" ht="12.75" customHeight="1">
      <c r="A80" s="216"/>
      <c r="B80" s="217" t="s">
        <v>359</v>
      </c>
      <c r="C80" s="218">
        <v>1</v>
      </c>
      <c r="D80" s="218" t="s">
        <v>295</v>
      </c>
      <c r="E80" s="218" t="s">
        <v>295</v>
      </c>
      <c r="F80" s="218">
        <v>0.95</v>
      </c>
      <c r="G80" s="218">
        <v>0.95</v>
      </c>
      <c r="H80" s="221" t="s">
        <v>38</v>
      </c>
      <c r="I80" s="219">
        <v>40134</v>
      </c>
      <c r="J80" s="220">
        <f t="shared" si="6"/>
        <v>0</v>
      </c>
      <c r="K80" s="220">
        <f t="shared" si="7"/>
        <v>1</v>
      </c>
      <c r="L80" s="219">
        <v>40178</v>
      </c>
      <c r="M80" s="219">
        <v>40162</v>
      </c>
      <c r="N80" s="219"/>
      <c r="O80" s="217" t="s">
        <v>353</v>
      </c>
    </row>
    <row r="81" spans="1:15" s="220" customFormat="1" ht="12.75" customHeight="1">
      <c r="A81" s="216"/>
      <c r="B81" s="217" t="s">
        <v>355</v>
      </c>
      <c r="C81" s="218" t="s">
        <v>295</v>
      </c>
      <c r="D81" s="218" t="s">
        <v>295</v>
      </c>
      <c r="E81" s="218" t="s">
        <v>295</v>
      </c>
      <c r="F81" s="218">
        <v>0.95</v>
      </c>
      <c r="G81" s="218">
        <v>0.95</v>
      </c>
      <c r="H81" s="221" t="s">
        <v>38</v>
      </c>
      <c r="I81" s="219">
        <v>40134</v>
      </c>
      <c r="J81" s="220">
        <f t="shared" si="6"/>
        <v>1</v>
      </c>
      <c r="K81" s="220">
        <f t="shared" si="7"/>
        <v>0</v>
      </c>
      <c r="L81" s="219">
        <v>40178</v>
      </c>
      <c r="M81" s="219">
        <v>40162</v>
      </c>
      <c r="N81" s="219"/>
      <c r="O81" s="217" t="s">
        <v>353</v>
      </c>
    </row>
    <row r="82" spans="1:15" s="220" customFormat="1" ht="12.75" customHeight="1">
      <c r="A82" s="216"/>
      <c r="B82" s="217" t="s">
        <v>354</v>
      </c>
      <c r="C82" s="218" t="s">
        <v>295</v>
      </c>
      <c r="D82" s="218" t="s">
        <v>295</v>
      </c>
      <c r="E82" s="218" t="s">
        <v>295</v>
      </c>
      <c r="F82" s="218">
        <v>0.95</v>
      </c>
      <c r="G82" s="218">
        <v>0.95</v>
      </c>
      <c r="H82" s="221" t="s">
        <v>38</v>
      </c>
      <c r="I82" s="219">
        <v>40134</v>
      </c>
      <c r="J82" s="220">
        <f t="shared" si="6"/>
        <v>1</v>
      </c>
      <c r="K82" s="220">
        <f t="shared" si="7"/>
        <v>0</v>
      </c>
      <c r="L82" s="219">
        <v>40178</v>
      </c>
      <c r="M82" s="219">
        <v>40162</v>
      </c>
      <c r="N82" s="219"/>
      <c r="O82" s="217" t="s">
        <v>353</v>
      </c>
    </row>
    <row r="83" spans="1:15" ht="12.75" customHeight="1">
      <c r="A83" s="123"/>
      <c r="B83" s="115" t="s">
        <v>196</v>
      </c>
      <c r="C83" s="116">
        <v>1</v>
      </c>
      <c r="D83" s="116" t="s">
        <v>295</v>
      </c>
      <c r="E83" s="116" t="s">
        <v>295</v>
      </c>
      <c r="F83" s="116">
        <v>0.8</v>
      </c>
      <c r="G83" s="116">
        <v>0.8</v>
      </c>
      <c r="H83" s="117" t="s">
        <v>38</v>
      </c>
      <c r="I83" s="118">
        <v>40134</v>
      </c>
      <c r="J83" s="131">
        <f t="shared" si="6"/>
        <v>0</v>
      </c>
      <c r="K83" s="131">
        <f t="shared" si="7"/>
        <v>1</v>
      </c>
      <c r="L83" s="118">
        <v>40178</v>
      </c>
      <c r="M83" s="118"/>
      <c r="N83" s="118"/>
      <c r="O83" s="115" t="s">
        <v>253</v>
      </c>
    </row>
    <row r="84" spans="1:15" ht="12.75" customHeight="1">
      <c r="A84" s="123"/>
      <c r="B84" s="115" t="s">
        <v>341</v>
      </c>
      <c r="C84" s="116">
        <v>1</v>
      </c>
      <c r="D84" s="116"/>
      <c r="E84" s="116"/>
      <c r="F84" s="116">
        <v>1</v>
      </c>
      <c r="G84" s="116">
        <v>1</v>
      </c>
      <c r="H84" s="117" t="s">
        <v>38</v>
      </c>
      <c r="I84" s="118">
        <v>40134</v>
      </c>
      <c r="J84" s="131">
        <f t="shared" ref="J84:J88" si="8">IF(MAX(C84:F84)&lt;1,1,0)</f>
        <v>0</v>
      </c>
      <c r="K84" s="131">
        <f t="shared" ref="K84:K88" si="9">IF(C84=1,1,IF(D84=1,1,IF(E84=1,1,IF(F84=1,1,0))))</f>
        <v>1</v>
      </c>
      <c r="L84" s="118">
        <v>40178</v>
      </c>
      <c r="M84" s="118">
        <v>40137</v>
      </c>
      <c r="N84" s="118">
        <v>40147</v>
      </c>
      <c r="O84" s="154" t="s">
        <v>277</v>
      </c>
    </row>
    <row r="85" spans="1:15" ht="12.75" customHeight="1">
      <c r="A85" s="123"/>
      <c r="B85" s="115" t="s">
        <v>342</v>
      </c>
      <c r="C85" s="116">
        <v>0</v>
      </c>
      <c r="D85" s="116"/>
      <c r="E85" s="116"/>
      <c r="F85" s="116">
        <v>1</v>
      </c>
      <c r="G85" s="116">
        <v>1</v>
      </c>
      <c r="H85" s="117" t="s">
        <v>38</v>
      </c>
      <c r="I85" s="118">
        <v>40134</v>
      </c>
      <c r="J85" s="131">
        <f t="shared" si="8"/>
        <v>0</v>
      </c>
      <c r="K85" s="131">
        <f t="shared" si="9"/>
        <v>1</v>
      </c>
      <c r="L85" s="118">
        <v>40178</v>
      </c>
      <c r="M85" s="118">
        <v>40137</v>
      </c>
      <c r="N85" s="118">
        <v>40147</v>
      </c>
      <c r="O85" s="154" t="s">
        <v>277</v>
      </c>
    </row>
    <row r="86" spans="1:15" ht="12.75" customHeight="1">
      <c r="A86" s="123"/>
      <c r="B86" s="115" t="s">
        <v>338</v>
      </c>
      <c r="C86" s="116">
        <v>1</v>
      </c>
      <c r="D86" s="116"/>
      <c r="E86" s="116"/>
      <c r="F86" s="116">
        <v>1</v>
      </c>
      <c r="G86" s="116">
        <v>1</v>
      </c>
      <c r="H86" s="117" t="s">
        <v>38</v>
      </c>
      <c r="I86" s="118">
        <v>40134</v>
      </c>
      <c r="J86" s="131">
        <f t="shared" si="8"/>
        <v>0</v>
      </c>
      <c r="K86" s="131">
        <f t="shared" si="9"/>
        <v>1</v>
      </c>
      <c r="L86" s="118">
        <v>40178</v>
      </c>
      <c r="M86" s="118">
        <v>40137</v>
      </c>
      <c r="N86" s="118">
        <v>40147</v>
      </c>
      <c r="O86" s="154" t="s">
        <v>277</v>
      </c>
    </row>
    <row r="87" spans="1:15" ht="12.75" customHeight="1">
      <c r="A87" s="123"/>
      <c r="B87" s="115" t="s">
        <v>339</v>
      </c>
      <c r="C87" s="116">
        <v>1</v>
      </c>
      <c r="D87" s="116"/>
      <c r="E87" s="116"/>
      <c r="F87" s="116">
        <v>1</v>
      </c>
      <c r="G87" s="116">
        <v>1</v>
      </c>
      <c r="H87" s="117" t="s">
        <v>38</v>
      </c>
      <c r="I87" s="118">
        <v>40134</v>
      </c>
      <c r="J87" s="131">
        <f t="shared" si="8"/>
        <v>0</v>
      </c>
      <c r="K87" s="131">
        <f t="shared" si="9"/>
        <v>1</v>
      </c>
      <c r="L87" s="118">
        <v>40178</v>
      </c>
      <c r="M87" s="118">
        <v>40137</v>
      </c>
      <c r="N87" s="118">
        <v>40147</v>
      </c>
      <c r="O87" s="154" t="s">
        <v>277</v>
      </c>
    </row>
    <row r="88" spans="1:15" ht="12.75" customHeight="1">
      <c r="A88" s="123"/>
      <c r="B88" s="115" t="s">
        <v>340</v>
      </c>
      <c r="C88" s="116">
        <v>0</v>
      </c>
      <c r="D88" s="116"/>
      <c r="E88" s="116"/>
      <c r="F88" s="116">
        <v>1</v>
      </c>
      <c r="G88" s="116">
        <v>1</v>
      </c>
      <c r="H88" s="117" t="s">
        <v>38</v>
      </c>
      <c r="I88" s="118">
        <v>40134</v>
      </c>
      <c r="J88" s="131">
        <f t="shared" si="8"/>
        <v>0</v>
      </c>
      <c r="K88" s="131">
        <f t="shared" si="9"/>
        <v>1</v>
      </c>
      <c r="L88" s="118">
        <v>40178</v>
      </c>
      <c r="M88" s="118">
        <v>40137</v>
      </c>
      <c r="N88" s="118">
        <v>40147</v>
      </c>
      <c r="O88" s="154" t="s">
        <v>277</v>
      </c>
    </row>
    <row r="89" spans="1:15" ht="12.75" customHeight="1">
      <c r="A89" s="123"/>
      <c r="B89" s="115" t="s">
        <v>195</v>
      </c>
      <c r="C89" s="116">
        <v>1</v>
      </c>
      <c r="D89" s="116" t="s">
        <v>295</v>
      </c>
      <c r="E89" s="116" t="s">
        <v>295</v>
      </c>
      <c r="F89" s="116">
        <v>0</v>
      </c>
      <c r="G89" s="116">
        <f t="shared" si="5"/>
        <v>0.5</v>
      </c>
      <c r="H89" s="117" t="s">
        <v>38</v>
      </c>
      <c r="I89" s="118"/>
      <c r="J89" s="131">
        <f t="shared" si="6"/>
        <v>0</v>
      </c>
      <c r="K89" s="131">
        <f t="shared" si="7"/>
        <v>1</v>
      </c>
      <c r="L89" s="118">
        <v>40178</v>
      </c>
      <c r="M89" s="118"/>
      <c r="N89" s="118"/>
      <c r="O89" s="115" t="s">
        <v>253</v>
      </c>
    </row>
    <row r="90" spans="1:15" ht="12.75" customHeight="1">
      <c r="A90" s="123"/>
      <c r="B90" s="115" t="s">
        <v>71</v>
      </c>
      <c r="C90" s="116">
        <v>1</v>
      </c>
      <c r="D90" s="116" t="s">
        <v>295</v>
      </c>
      <c r="E90" s="116" t="s">
        <v>295</v>
      </c>
      <c r="F90" s="116">
        <v>0</v>
      </c>
      <c r="G90" s="116">
        <f t="shared" si="5"/>
        <v>0.5</v>
      </c>
      <c r="H90" s="117" t="s">
        <v>37</v>
      </c>
      <c r="I90" s="118"/>
      <c r="J90" s="131">
        <f t="shared" si="6"/>
        <v>0</v>
      </c>
      <c r="K90" s="131">
        <f t="shared" si="7"/>
        <v>1</v>
      </c>
      <c r="L90" s="118">
        <v>40178</v>
      </c>
      <c r="M90" s="118"/>
      <c r="N90" s="118"/>
      <c r="O90" s="115" t="s">
        <v>253</v>
      </c>
    </row>
    <row r="91" spans="1:15" ht="12.75" customHeight="1">
      <c r="A91" s="123"/>
      <c r="B91" s="115" t="s">
        <v>199</v>
      </c>
      <c r="C91" s="116">
        <v>1</v>
      </c>
      <c r="D91" s="116" t="s">
        <v>295</v>
      </c>
      <c r="E91" s="116" t="s">
        <v>295</v>
      </c>
      <c r="F91" s="116">
        <v>0</v>
      </c>
      <c r="G91" s="116">
        <f t="shared" si="5"/>
        <v>0.5</v>
      </c>
      <c r="H91" s="117" t="s">
        <v>37</v>
      </c>
      <c r="I91" s="118"/>
      <c r="J91" s="131">
        <f t="shared" si="6"/>
        <v>0</v>
      </c>
      <c r="K91" s="131">
        <f t="shared" si="7"/>
        <v>1</v>
      </c>
      <c r="L91" s="118">
        <v>40178</v>
      </c>
      <c r="M91" s="118"/>
      <c r="N91" s="118"/>
      <c r="O91" s="115" t="s">
        <v>253</v>
      </c>
    </row>
    <row r="92" spans="1:15" ht="12.75" customHeight="1">
      <c r="A92" s="123"/>
      <c r="B92" s="115" t="s">
        <v>200</v>
      </c>
      <c r="C92" s="116">
        <v>1</v>
      </c>
      <c r="D92" s="116" t="s">
        <v>295</v>
      </c>
      <c r="E92" s="116" t="s">
        <v>295</v>
      </c>
      <c r="F92" s="116">
        <v>0</v>
      </c>
      <c r="G92" s="116">
        <f t="shared" si="5"/>
        <v>0.5</v>
      </c>
      <c r="H92" s="117" t="s">
        <v>38</v>
      </c>
      <c r="I92" s="118"/>
      <c r="J92" s="131">
        <f t="shared" si="6"/>
        <v>0</v>
      </c>
      <c r="K92" s="131">
        <f t="shared" si="7"/>
        <v>1</v>
      </c>
      <c r="L92" s="118">
        <v>40178</v>
      </c>
      <c r="M92" s="118"/>
      <c r="N92" s="118"/>
      <c r="O92" s="115" t="s">
        <v>253</v>
      </c>
    </row>
    <row r="93" spans="1:15" ht="12.75" customHeight="1">
      <c r="A93" s="123"/>
      <c r="B93" s="115" t="s">
        <v>285</v>
      </c>
      <c r="C93" s="116">
        <v>1</v>
      </c>
      <c r="D93" s="116" t="s">
        <v>295</v>
      </c>
      <c r="E93" s="116" t="s">
        <v>295</v>
      </c>
      <c r="F93" s="116">
        <v>0</v>
      </c>
      <c r="G93" s="116">
        <f t="shared" si="5"/>
        <v>0.5</v>
      </c>
      <c r="H93" s="117" t="s">
        <v>37</v>
      </c>
      <c r="I93" s="118"/>
      <c r="J93" s="131">
        <f t="shared" si="6"/>
        <v>0</v>
      </c>
      <c r="K93" s="131">
        <f t="shared" si="7"/>
        <v>1</v>
      </c>
      <c r="L93" s="118">
        <v>40178</v>
      </c>
      <c r="M93" s="118"/>
      <c r="N93" s="118"/>
      <c r="O93" s="115" t="s">
        <v>253</v>
      </c>
    </row>
    <row r="94" spans="1:15" ht="12.75" customHeight="1">
      <c r="A94" s="123"/>
      <c r="B94" s="115" t="s">
        <v>198</v>
      </c>
      <c r="C94" s="116">
        <v>1</v>
      </c>
      <c r="D94" s="116" t="s">
        <v>295</v>
      </c>
      <c r="E94" s="116" t="s">
        <v>295</v>
      </c>
      <c r="F94" s="116">
        <v>0</v>
      </c>
      <c r="G94" s="116">
        <f t="shared" si="5"/>
        <v>0.5</v>
      </c>
      <c r="H94" s="117"/>
      <c r="I94" s="118"/>
      <c r="J94" s="131">
        <f t="shared" si="6"/>
        <v>0</v>
      </c>
      <c r="K94" s="131">
        <f t="shared" si="7"/>
        <v>1</v>
      </c>
      <c r="L94" s="118">
        <v>40178</v>
      </c>
      <c r="M94" s="118"/>
      <c r="N94" s="118"/>
      <c r="O94" s="115" t="s">
        <v>253</v>
      </c>
    </row>
    <row r="95" spans="1:15" ht="12.75" customHeight="1">
      <c r="A95" s="123"/>
      <c r="B95" s="115" t="s">
        <v>84</v>
      </c>
      <c r="C95" s="116">
        <v>1</v>
      </c>
      <c r="D95" s="116" t="s">
        <v>295</v>
      </c>
      <c r="E95" s="116" t="s">
        <v>295</v>
      </c>
      <c r="F95" s="116">
        <v>0</v>
      </c>
      <c r="G95" s="116">
        <f t="shared" si="5"/>
        <v>0.5</v>
      </c>
      <c r="H95" s="117"/>
      <c r="I95" s="118"/>
      <c r="J95" s="131">
        <f t="shared" si="6"/>
        <v>0</v>
      </c>
      <c r="K95" s="131">
        <f t="shared" si="7"/>
        <v>1</v>
      </c>
      <c r="L95" s="118">
        <v>40178</v>
      </c>
      <c r="M95" s="118"/>
      <c r="N95" s="118"/>
      <c r="O95" s="115" t="s">
        <v>253</v>
      </c>
    </row>
    <row r="96" spans="1:15" ht="12.75" customHeight="1">
      <c r="A96" s="123"/>
      <c r="B96" s="115" t="s">
        <v>85</v>
      </c>
      <c r="C96" s="116">
        <v>1</v>
      </c>
      <c r="D96" s="116" t="s">
        <v>295</v>
      </c>
      <c r="E96" s="116" t="s">
        <v>295</v>
      </c>
      <c r="F96" s="116">
        <v>0</v>
      </c>
      <c r="G96" s="116">
        <f t="shared" si="5"/>
        <v>0.5</v>
      </c>
      <c r="H96" s="117"/>
      <c r="I96" s="118"/>
      <c r="J96" s="131">
        <f t="shared" si="6"/>
        <v>0</v>
      </c>
      <c r="K96" s="131">
        <f t="shared" si="7"/>
        <v>1</v>
      </c>
      <c r="L96" s="118">
        <v>40178</v>
      </c>
      <c r="M96" s="118"/>
      <c r="N96" s="118"/>
      <c r="O96" s="115" t="s">
        <v>253</v>
      </c>
    </row>
    <row r="97" spans="1:15" ht="12.75" customHeight="1">
      <c r="A97" s="123"/>
      <c r="B97" s="115" t="s">
        <v>86</v>
      </c>
      <c r="C97" s="116">
        <v>1</v>
      </c>
      <c r="D97" s="116" t="s">
        <v>295</v>
      </c>
      <c r="E97" s="116" t="s">
        <v>295</v>
      </c>
      <c r="F97" s="116">
        <v>0</v>
      </c>
      <c r="G97" s="116">
        <f t="shared" si="5"/>
        <v>0.5</v>
      </c>
      <c r="H97" s="119"/>
      <c r="I97" s="118"/>
      <c r="J97" s="131">
        <f t="shared" si="6"/>
        <v>0</v>
      </c>
      <c r="K97" s="131">
        <f t="shared" si="7"/>
        <v>1</v>
      </c>
      <c r="L97" s="118">
        <v>40178</v>
      </c>
      <c r="M97" s="118"/>
      <c r="N97" s="118"/>
      <c r="O97" s="115" t="s">
        <v>253</v>
      </c>
    </row>
    <row r="98" spans="1:15" ht="12.75" customHeight="1">
      <c r="A98" s="123"/>
      <c r="B98" s="115" t="s">
        <v>69</v>
      </c>
      <c r="C98" s="116">
        <v>1</v>
      </c>
      <c r="D98" s="116" t="s">
        <v>295</v>
      </c>
      <c r="E98" s="116" t="s">
        <v>295</v>
      </c>
      <c r="F98" s="116">
        <v>0</v>
      </c>
      <c r="G98" s="116">
        <f t="shared" si="5"/>
        <v>0.5</v>
      </c>
      <c r="H98" s="117"/>
      <c r="I98" s="118"/>
      <c r="J98" s="131">
        <f t="shared" si="6"/>
        <v>0</v>
      </c>
      <c r="K98" s="131">
        <f t="shared" si="7"/>
        <v>1</v>
      </c>
      <c r="L98" s="118">
        <v>40178</v>
      </c>
      <c r="M98" s="118"/>
      <c r="N98" s="118"/>
      <c r="O98" s="115" t="s">
        <v>322</v>
      </c>
    </row>
    <row r="99" spans="1:15" ht="12.75" customHeight="1">
      <c r="A99" s="123"/>
      <c r="B99" s="115" t="s">
        <v>256</v>
      </c>
      <c r="C99" s="116" t="s">
        <v>295</v>
      </c>
      <c r="D99" s="116" t="s">
        <v>295</v>
      </c>
      <c r="E99" s="116">
        <v>1</v>
      </c>
      <c r="F99" s="116">
        <v>1</v>
      </c>
      <c r="G99" s="116">
        <f t="shared" si="5"/>
        <v>1</v>
      </c>
      <c r="H99" s="117" t="s">
        <v>38</v>
      </c>
      <c r="I99" s="118"/>
      <c r="J99" s="131">
        <f t="shared" ref="J99:J111" si="10">IF(MAX(C99:F99)&lt;1,1,0)</f>
        <v>0</v>
      </c>
      <c r="K99" s="131">
        <f t="shared" ref="K99:K111" si="11">IF(C99=1,1,IF(D99=1,1,IF(E99=1,1,IF(F99=1,1,0))))</f>
        <v>1</v>
      </c>
      <c r="L99" s="118"/>
      <c r="M99" s="118"/>
      <c r="N99" s="118">
        <v>40094</v>
      </c>
      <c r="O99" s="165" t="s">
        <v>282</v>
      </c>
    </row>
    <row r="100" spans="1:15" ht="12.75" customHeight="1">
      <c r="A100" s="166"/>
      <c r="B100" s="115" t="s">
        <v>255</v>
      </c>
      <c r="C100" s="167" t="s">
        <v>295</v>
      </c>
      <c r="D100" s="167" t="s">
        <v>295</v>
      </c>
      <c r="E100" s="167">
        <v>1</v>
      </c>
      <c r="F100" s="167">
        <v>1</v>
      </c>
      <c r="G100" s="116">
        <f t="shared" si="5"/>
        <v>1</v>
      </c>
      <c r="H100" s="160" t="s">
        <v>38</v>
      </c>
      <c r="I100" s="132"/>
      <c r="J100" s="131">
        <f t="shared" si="10"/>
        <v>0</v>
      </c>
      <c r="K100" s="131">
        <f t="shared" si="11"/>
        <v>1</v>
      </c>
      <c r="L100" s="132"/>
      <c r="M100" s="132"/>
      <c r="N100" s="132">
        <v>40094</v>
      </c>
      <c r="O100" s="168" t="s">
        <v>282</v>
      </c>
    </row>
    <row r="101" spans="1:15" ht="12.75" customHeight="1">
      <c r="A101" s="123"/>
      <c r="B101" s="217" t="s">
        <v>264</v>
      </c>
      <c r="C101" s="116" t="s">
        <v>295</v>
      </c>
      <c r="D101" s="116" t="s">
        <v>295</v>
      </c>
      <c r="E101" s="116" t="s">
        <v>295</v>
      </c>
      <c r="F101" s="116">
        <v>0.95</v>
      </c>
      <c r="G101" s="116">
        <v>0.95</v>
      </c>
      <c r="H101" s="117" t="s">
        <v>38</v>
      </c>
      <c r="I101" s="118">
        <v>40105</v>
      </c>
      <c r="J101" s="131">
        <f t="shared" si="10"/>
        <v>1</v>
      </c>
      <c r="K101" s="131">
        <f t="shared" si="11"/>
        <v>0</v>
      </c>
      <c r="L101" s="118">
        <v>40178</v>
      </c>
      <c r="M101" s="118">
        <v>40115</v>
      </c>
      <c r="N101" s="118"/>
      <c r="O101" s="117" t="s">
        <v>275</v>
      </c>
    </row>
    <row r="102" spans="1:15" ht="12.75" customHeight="1">
      <c r="A102" s="123"/>
      <c r="B102" s="217" t="s">
        <v>265</v>
      </c>
      <c r="C102" s="116" t="s">
        <v>295</v>
      </c>
      <c r="D102" s="116" t="s">
        <v>295</v>
      </c>
      <c r="E102" s="116" t="s">
        <v>295</v>
      </c>
      <c r="F102" s="116">
        <v>0.95</v>
      </c>
      <c r="G102" s="116">
        <v>0.95</v>
      </c>
      <c r="H102" s="117" t="s">
        <v>38</v>
      </c>
      <c r="I102" s="118">
        <v>40105</v>
      </c>
      <c r="J102" s="131">
        <f t="shared" si="10"/>
        <v>1</v>
      </c>
      <c r="K102" s="131">
        <f t="shared" si="11"/>
        <v>0</v>
      </c>
      <c r="L102" s="118">
        <v>40178</v>
      </c>
      <c r="M102" s="118">
        <v>40115</v>
      </c>
      <c r="N102" s="118"/>
      <c r="O102" s="117" t="s">
        <v>275</v>
      </c>
    </row>
    <row r="103" spans="1:15" ht="12.75" customHeight="1">
      <c r="A103" s="123"/>
      <c r="B103" s="217" t="s">
        <v>266</v>
      </c>
      <c r="C103" s="116" t="s">
        <v>295</v>
      </c>
      <c r="D103" s="116" t="s">
        <v>295</v>
      </c>
      <c r="E103" s="116" t="s">
        <v>295</v>
      </c>
      <c r="F103" s="116">
        <v>0.95</v>
      </c>
      <c r="G103" s="116">
        <f t="shared" si="5"/>
        <v>0.95</v>
      </c>
      <c r="H103" s="117" t="s">
        <v>38</v>
      </c>
      <c r="I103" s="118">
        <v>40105</v>
      </c>
      <c r="J103" s="131">
        <f t="shared" si="10"/>
        <v>1</v>
      </c>
      <c r="K103" s="131">
        <f t="shared" si="11"/>
        <v>0</v>
      </c>
      <c r="L103" s="118">
        <v>40178</v>
      </c>
      <c r="M103" s="118">
        <v>40115</v>
      </c>
      <c r="N103" s="118"/>
      <c r="O103" s="117" t="s">
        <v>275</v>
      </c>
    </row>
    <row r="104" spans="1:15" ht="12.75" customHeight="1">
      <c r="A104" s="123"/>
      <c r="B104" s="217" t="s">
        <v>267</v>
      </c>
      <c r="C104" s="116" t="s">
        <v>295</v>
      </c>
      <c r="D104" s="116" t="s">
        <v>295</v>
      </c>
      <c r="E104" s="116" t="s">
        <v>295</v>
      </c>
      <c r="F104" s="116">
        <v>0.95</v>
      </c>
      <c r="G104" s="116">
        <f t="shared" si="5"/>
        <v>0.95</v>
      </c>
      <c r="H104" s="117" t="s">
        <v>38</v>
      </c>
      <c r="I104" s="118">
        <v>40105</v>
      </c>
      <c r="J104" s="131">
        <f t="shared" si="10"/>
        <v>1</v>
      </c>
      <c r="K104" s="131">
        <f t="shared" si="11"/>
        <v>0</v>
      </c>
      <c r="L104" s="118">
        <v>40178</v>
      </c>
      <c r="M104" s="118">
        <v>40115</v>
      </c>
      <c r="N104" s="118"/>
      <c r="O104" s="117" t="s">
        <v>275</v>
      </c>
    </row>
    <row r="105" spans="1:15" ht="12.75" customHeight="1">
      <c r="A105" s="123"/>
      <c r="B105" s="217" t="s">
        <v>268</v>
      </c>
      <c r="C105" s="116" t="s">
        <v>295</v>
      </c>
      <c r="D105" s="116" t="s">
        <v>295</v>
      </c>
      <c r="E105" s="116" t="s">
        <v>295</v>
      </c>
      <c r="F105" s="116">
        <v>0.95</v>
      </c>
      <c r="G105" s="116">
        <f t="shared" si="5"/>
        <v>0.95</v>
      </c>
      <c r="H105" s="117" t="s">
        <v>38</v>
      </c>
      <c r="I105" s="118">
        <v>40105</v>
      </c>
      <c r="J105" s="131">
        <f t="shared" si="10"/>
        <v>1</v>
      </c>
      <c r="K105" s="131">
        <f t="shared" si="11"/>
        <v>0</v>
      </c>
      <c r="L105" s="118">
        <v>40178</v>
      </c>
      <c r="M105" s="118">
        <v>40115</v>
      </c>
      <c r="N105" s="118"/>
      <c r="O105" s="117" t="s">
        <v>275</v>
      </c>
    </row>
    <row r="106" spans="1:15" ht="12.75" customHeight="1">
      <c r="A106" s="123"/>
      <c r="B106" s="217" t="s">
        <v>269</v>
      </c>
      <c r="C106" s="116" t="s">
        <v>295</v>
      </c>
      <c r="D106" s="116" t="s">
        <v>295</v>
      </c>
      <c r="E106" s="116" t="s">
        <v>295</v>
      </c>
      <c r="F106" s="116">
        <v>0.95</v>
      </c>
      <c r="G106" s="116">
        <f t="shared" si="5"/>
        <v>0.95</v>
      </c>
      <c r="H106" s="117" t="s">
        <v>38</v>
      </c>
      <c r="I106" s="118">
        <v>40105</v>
      </c>
      <c r="J106" s="131">
        <f t="shared" si="10"/>
        <v>1</v>
      </c>
      <c r="K106" s="131">
        <f t="shared" si="11"/>
        <v>0</v>
      </c>
      <c r="L106" s="118">
        <v>40178</v>
      </c>
      <c r="M106" s="118">
        <v>40115</v>
      </c>
      <c r="N106" s="118"/>
      <c r="O106" s="117" t="s">
        <v>275</v>
      </c>
    </row>
    <row r="107" spans="1:15" ht="12.75" customHeight="1">
      <c r="A107" s="123"/>
      <c r="B107" s="217" t="s">
        <v>270</v>
      </c>
      <c r="C107" s="116" t="s">
        <v>295</v>
      </c>
      <c r="D107" s="116" t="s">
        <v>295</v>
      </c>
      <c r="E107" s="116" t="s">
        <v>295</v>
      </c>
      <c r="F107" s="116">
        <v>0.95</v>
      </c>
      <c r="G107" s="116">
        <f t="shared" si="5"/>
        <v>0.95</v>
      </c>
      <c r="H107" s="117" t="s">
        <v>38</v>
      </c>
      <c r="I107" s="118">
        <v>40105</v>
      </c>
      <c r="J107" s="131">
        <f t="shared" si="10"/>
        <v>1</v>
      </c>
      <c r="K107" s="131">
        <f t="shared" si="11"/>
        <v>0</v>
      </c>
      <c r="L107" s="118">
        <v>40178</v>
      </c>
      <c r="M107" s="118">
        <v>40115</v>
      </c>
      <c r="N107" s="118"/>
      <c r="O107" s="117" t="s">
        <v>275</v>
      </c>
    </row>
    <row r="108" spans="1:15" ht="12.75" customHeight="1">
      <c r="A108" s="123"/>
      <c r="B108" s="217" t="s">
        <v>271</v>
      </c>
      <c r="C108" s="116" t="s">
        <v>295</v>
      </c>
      <c r="D108" s="116" t="s">
        <v>295</v>
      </c>
      <c r="E108" s="116" t="s">
        <v>295</v>
      </c>
      <c r="F108" s="116">
        <v>0.95</v>
      </c>
      <c r="G108" s="116">
        <f t="shared" si="5"/>
        <v>0.95</v>
      </c>
      <c r="H108" s="117" t="s">
        <v>38</v>
      </c>
      <c r="I108" s="118">
        <v>40105</v>
      </c>
      <c r="J108" s="131">
        <f t="shared" si="10"/>
        <v>1</v>
      </c>
      <c r="K108" s="131">
        <f t="shared" si="11"/>
        <v>0</v>
      </c>
      <c r="L108" s="118">
        <v>40178</v>
      </c>
      <c r="M108" s="118">
        <v>40115</v>
      </c>
      <c r="N108" s="118"/>
      <c r="O108" s="117" t="s">
        <v>275</v>
      </c>
    </row>
    <row r="109" spans="1:15" ht="12.75" customHeight="1">
      <c r="A109" s="123"/>
      <c r="B109" s="217" t="s">
        <v>272</v>
      </c>
      <c r="C109" s="116" t="s">
        <v>295</v>
      </c>
      <c r="D109" s="116" t="s">
        <v>295</v>
      </c>
      <c r="E109" s="116" t="s">
        <v>295</v>
      </c>
      <c r="F109" s="116">
        <v>0.95</v>
      </c>
      <c r="G109" s="116">
        <f t="shared" si="5"/>
        <v>0.95</v>
      </c>
      <c r="H109" s="117" t="s">
        <v>38</v>
      </c>
      <c r="I109" s="118">
        <v>40105</v>
      </c>
      <c r="J109" s="131">
        <f t="shared" si="10"/>
        <v>1</v>
      </c>
      <c r="K109" s="131">
        <f t="shared" si="11"/>
        <v>0</v>
      </c>
      <c r="L109" s="118">
        <v>40178</v>
      </c>
      <c r="M109" s="118">
        <v>40115</v>
      </c>
      <c r="N109" s="118"/>
      <c r="O109" s="117" t="s">
        <v>275</v>
      </c>
    </row>
    <row r="110" spans="1:15" ht="12.75" customHeight="1">
      <c r="A110" s="123"/>
      <c r="B110" s="217" t="s">
        <v>273</v>
      </c>
      <c r="C110" s="116" t="s">
        <v>295</v>
      </c>
      <c r="D110" s="116" t="s">
        <v>295</v>
      </c>
      <c r="E110" s="116" t="s">
        <v>295</v>
      </c>
      <c r="F110" s="116">
        <v>0.95</v>
      </c>
      <c r="G110" s="116">
        <f t="shared" si="5"/>
        <v>0.95</v>
      </c>
      <c r="H110" s="117" t="s">
        <v>38</v>
      </c>
      <c r="I110" s="118">
        <v>40105</v>
      </c>
      <c r="J110" s="131">
        <f t="shared" si="10"/>
        <v>1</v>
      </c>
      <c r="K110" s="131">
        <f t="shared" si="11"/>
        <v>0</v>
      </c>
      <c r="L110" s="118">
        <v>40178</v>
      </c>
      <c r="M110" s="118">
        <v>40115</v>
      </c>
      <c r="N110" s="118"/>
      <c r="O110" s="117" t="s">
        <v>275</v>
      </c>
    </row>
    <row r="111" spans="1:15" ht="12.75" customHeight="1">
      <c r="A111" s="123"/>
      <c r="B111" s="217" t="s">
        <v>274</v>
      </c>
      <c r="C111" s="116" t="s">
        <v>295</v>
      </c>
      <c r="D111" s="116" t="s">
        <v>295</v>
      </c>
      <c r="E111" s="116" t="s">
        <v>295</v>
      </c>
      <c r="F111" s="116">
        <v>0.95</v>
      </c>
      <c r="G111" s="116">
        <f t="shared" si="5"/>
        <v>0.95</v>
      </c>
      <c r="H111" s="117" t="s">
        <v>38</v>
      </c>
      <c r="I111" s="118">
        <v>40105</v>
      </c>
      <c r="J111" s="131">
        <f t="shared" si="10"/>
        <v>1</v>
      </c>
      <c r="K111" s="131">
        <f t="shared" si="11"/>
        <v>0</v>
      </c>
      <c r="L111" s="118">
        <v>40178</v>
      </c>
      <c r="M111" s="118">
        <v>40115</v>
      </c>
      <c r="N111" s="118"/>
      <c r="O111" s="117" t="s">
        <v>275</v>
      </c>
    </row>
    <row r="112" spans="1:15">
      <c r="A112" s="169"/>
      <c r="B112" s="169"/>
      <c r="H112" s="169"/>
    </row>
    <row r="113" spans="1:19">
      <c r="A113" s="120" t="s">
        <v>112</v>
      </c>
      <c r="B113" s="121"/>
      <c r="C113" s="149" t="str">
        <f>CONCATENATE(COUNTIF(C114:C131,1),"/",COUNT(C114:C131))</f>
        <v>8/8</v>
      </c>
      <c r="D113" s="149" t="str">
        <f>CONCATENATE(COUNTIF(D114:D131,1),"/",COUNT(D114:D131))</f>
        <v>0/0</v>
      </c>
      <c r="E113" s="149" t="str">
        <f>CONCATENATE(COUNTIF(E114:E131,1),"/",COUNT(E114:E131))</f>
        <v>0/0</v>
      </c>
      <c r="F113" s="149" t="str">
        <f>CONCATENATE(COUNTIF(F114:F131,1),"/",COUNT(F114:F131))</f>
        <v>9/18</v>
      </c>
      <c r="G113" s="149" t="str">
        <f>CONCATENATE(COUNTIF(G114:G131,1),"/",COUNT(G114:G131))</f>
        <v>9/18</v>
      </c>
      <c r="H113" s="122"/>
      <c r="I113" s="158"/>
      <c r="J113" s="158"/>
      <c r="K113" s="159"/>
      <c r="L113" s="158"/>
      <c r="M113" s="158"/>
      <c r="N113" s="158"/>
      <c r="O113" s="140"/>
    </row>
    <row r="114" spans="1:19">
      <c r="A114" s="123"/>
      <c r="B114" s="115" t="s">
        <v>61</v>
      </c>
      <c r="C114" s="116">
        <v>1</v>
      </c>
      <c r="D114" s="116" t="s">
        <v>295</v>
      </c>
      <c r="E114" s="116" t="s">
        <v>295</v>
      </c>
      <c r="F114" s="116">
        <v>1</v>
      </c>
      <c r="G114" s="116">
        <f t="shared" ref="G114:G131" si="12">IF(SUM(C114:E114)=0,IF(F114="-","-",F114),IF(F114="-",SUM(C114:E114),(SUM(C114:E114)/2)+(F114/2)))</f>
        <v>1</v>
      </c>
      <c r="H114" s="117" t="s">
        <v>174</v>
      </c>
      <c r="I114" s="118"/>
      <c r="J114" s="131">
        <f t="shared" ref="J114:J131" si="13">IF(MAX(C114:F114)&lt;1,1,0)</f>
        <v>0</v>
      </c>
      <c r="K114" s="131">
        <f t="shared" ref="K114:K131" si="14">IF(C114=1,1,IF(D114=1,1,IF(E114=1,1,IF(F114=1,1,0))))</f>
        <v>1</v>
      </c>
      <c r="L114" s="118">
        <v>39934</v>
      </c>
      <c r="M114" s="118">
        <v>39934</v>
      </c>
      <c r="N114" s="118">
        <v>39934</v>
      </c>
      <c r="O114" s="117" t="s">
        <v>283</v>
      </c>
    </row>
    <row r="115" spans="1:19">
      <c r="A115" s="123"/>
      <c r="B115" s="115" t="s">
        <v>14</v>
      </c>
      <c r="C115" s="116">
        <v>1</v>
      </c>
      <c r="D115" s="116" t="s">
        <v>295</v>
      </c>
      <c r="E115" s="116" t="s">
        <v>295</v>
      </c>
      <c r="F115" s="116">
        <v>0.9</v>
      </c>
      <c r="G115" s="116">
        <v>0.9</v>
      </c>
      <c r="H115" s="117" t="s">
        <v>180</v>
      </c>
      <c r="I115" s="118">
        <v>39845</v>
      </c>
      <c r="J115" s="131">
        <f t="shared" si="13"/>
        <v>0</v>
      </c>
      <c r="K115" s="131">
        <f t="shared" si="14"/>
        <v>1</v>
      </c>
      <c r="L115" s="118">
        <v>40170</v>
      </c>
      <c r="M115" s="118"/>
      <c r="N115" s="118"/>
      <c r="O115" s="117" t="s">
        <v>315</v>
      </c>
    </row>
    <row r="116" spans="1:19">
      <c r="A116" s="123"/>
      <c r="B116" s="115" t="s">
        <v>113</v>
      </c>
      <c r="C116" s="116">
        <v>1</v>
      </c>
      <c r="D116" s="116" t="s">
        <v>295</v>
      </c>
      <c r="E116" s="116" t="s">
        <v>295</v>
      </c>
      <c r="F116" s="116">
        <v>1</v>
      </c>
      <c r="G116" s="116">
        <f t="shared" si="12"/>
        <v>1</v>
      </c>
      <c r="H116" s="117" t="s">
        <v>38</v>
      </c>
      <c r="I116" s="118"/>
      <c r="J116" s="131">
        <f t="shared" si="13"/>
        <v>0</v>
      </c>
      <c r="K116" s="131">
        <f t="shared" si="14"/>
        <v>1</v>
      </c>
      <c r="L116" s="118">
        <v>40067</v>
      </c>
      <c r="M116" s="118">
        <v>40058</v>
      </c>
      <c r="N116" s="118">
        <v>40094</v>
      </c>
      <c r="O116" s="154" t="s">
        <v>282</v>
      </c>
    </row>
    <row r="117" spans="1:19">
      <c r="A117" s="123"/>
      <c r="B117" s="115" t="s">
        <v>287</v>
      </c>
      <c r="C117" s="116">
        <v>1</v>
      </c>
      <c r="D117" s="116" t="s">
        <v>295</v>
      </c>
      <c r="E117" s="116" t="s">
        <v>295</v>
      </c>
      <c r="F117" s="116">
        <v>1</v>
      </c>
      <c r="G117" s="116">
        <f t="shared" si="12"/>
        <v>1</v>
      </c>
      <c r="H117" s="117" t="s">
        <v>38</v>
      </c>
      <c r="I117" s="118">
        <v>40050</v>
      </c>
      <c r="J117" s="131">
        <f t="shared" si="13"/>
        <v>0</v>
      </c>
      <c r="K117" s="131">
        <f t="shared" si="14"/>
        <v>1</v>
      </c>
      <c r="L117" s="118">
        <v>40074</v>
      </c>
      <c r="M117" s="118">
        <v>40094</v>
      </c>
      <c r="N117" s="118">
        <v>40102</v>
      </c>
      <c r="O117" s="154" t="s">
        <v>282</v>
      </c>
    </row>
    <row r="118" spans="1:19">
      <c r="A118" s="123"/>
      <c r="B118" s="115" t="s">
        <v>288</v>
      </c>
      <c r="C118" s="116">
        <v>1</v>
      </c>
      <c r="D118" s="116" t="s">
        <v>295</v>
      </c>
      <c r="E118" s="116" t="s">
        <v>295</v>
      </c>
      <c r="F118" s="116">
        <v>0.95</v>
      </c>
      <c r="G118" s="116">
        <v>0.95</v>
      </c>
      <c r="H118" s="117" t="s">
        <v>52</v>
      </c>
      <c r="I118" s="118">
        <v>40058</v>
      </c>
      <c r="J118" s="131">
        <f t="shared" si="13"/>
        <v>0</v>
      </c>
      <c r="K118" s="131">
        <f t="shared" si="14"/>
        <v>1</v>
      </c>
      <c r="L118" s="118">
        <v>40158</v>
      </c>
      <c r="M118" s="118"/>
      <c r="N118" s="118"/>
      <c r="O118" s="117" t="s">
        <v>316</v>
      </c>
    </row>
    <row r="119" spans="1:19">
      <c r="A119" s="123"/>
      <c r="B119" s="115" t="s">
        <v>12</v>
      </c>
      <c r="C119" s="116">
        <v>1</v>
      </c>
      <c r="D119" s="116" t="s">
        <v>295</v>
      </c>
      <c r="E119" s="116" t="s">
        <v>295</v>
      </c>
      <c r="F119" s="116">
        <v>1</v>
      </c>
      <c r="G119" s="116">
        <f t="shared" si="12"/>
        <v>1</v>
      </c>
      <c r="H119" s="117" t="s">
        <v>38</v>
      </c>
      <c r="I119" s="118">
        <v>39845</v>
      </c>
      <c r="J119" s="131">
        <f t="shared" si="13"/>
        <v>0</v>
      </c>
      <c r="K119" s="131">
        <f t="shared" si="14"/>
        <v>1</v>
      </c>
      <c r="L119" s="118">
        <v>40087</v>
      </c>
      <c r="M119" s="118">
        <v>40092</v>
      </c>
      <c r="N119" s="118">
        <v>40147</v>
      </c>
      <c r="O119" s="154" t="s">
        <v>282</v>
      </c>
      <c r="R119" s="152"/>
      <c r="S119" s="152"/>
    </row>
    <row r="120" spans="1:19">
      <c r="A120" s="123"/>
      <c r="B120" s="115" t="s">
        <v>290</v>
      </c>
      <c r="C120" s="116">
        <v>1</v>
      </c>
      <c r="D120" s="116" t="s">
        <v>295</v>
      </c>
      <c r="E120" s="116" t="s">
        <v>295</v>
      </c>
      <c r="F120" s="116">
        <v>1</v>
      </c>
      <c r="G120" s="116">
        <f t="shared" si="12"/>
        <v>1</v>
      </c>
      <c r="H120" s="117" t="s">
        <v>38</v>
      </c>
      <c r="I120" s="118"/>
      <c r="J120" s="131">
        <f t="shared" si="13"/>
        <v>0</v>
      </c>
      <c r="K120" s="131">
        <f t="shared" si="14"/>
        <v>1</v>
      </c>
      <c r="L120" s="118">
        <v>40147</v>
      </c>
      <c r="M120" s="118">
        <v>40120</v>
      </c>
      <c r="N120" s="118">
        <v>40130</v>
      </c>
      <c r="O120" s="154" t="s">
        <v>282</v>
      </c>
    </row>
    <row r="121" spans="1:19">
      <c r="A121" s="123"/>
      <c r="B121" s="115" t="s">
        <v>13</v>
      </c>
      <c r="C121" s="116" t="s">
        <v>295</v>
      </c>
      <c r="D121" s="116" t="s">
        <v>295</v>
      </c>
      <c r="E121" s="116" t="s">
        <v>295</v>
      </c>
      <c r="F121" s="116">
        <v>0.5</v>
      </c>
      <c r="G121" s="116">
        <v>0.5</v>
      </c>
      <c r="H121" s="117" t="s">
        <v>317</v>
      </c>
      <c r="I121" s="118">
        <v>40147</v>
      </c>
      <c r="J121" s="131">
        <f t="shared" si="13"/>
        <v>1</v>
      </c>
      <c r="K121" s="131">
        <f t="shared" si="14"/>
        <v>0</v>
      </c>
      <c r="L121" s="118">
        <v>40175</v>
      </c>
      <c r="M121" s="118"/>
      <c r="N121" s="118"/>
      <c r="O121" s="117" t="s">
        <v>318</v>
      </c>
      <c r="S121" s="172"/>
    </row>
    <row r="122" spans="1:19">
      <c r="A122" s="123"/>
      <c r="B122" s="115" t="s">
        <v>15</v>
      </c>
      <c r="C122" s="116" t="s">
        <v>295</v>
      </c>
      <c r="D122" s="116" t="s">
        <v>295</v>
      </c>
      <c r="E122" s="116" t="s">
        <v>295</v>
      </c>
      <c r="F122" s="116">
        <v>1</v>
      </c>
      <c r="G122" s="116">
        <f t="shared" si="12"/>
        <v>1</v>
      </c>
      <c r="H122" s="117" t="s">
        <v>38</v>
      </c>
      <c r="I122" s="118">
        <v>40120</v>
      </c>
      <c r="J122" s="131">
        <f t="shared" si="13"/>
        <v>0</v>
      </c>
      <c r="K122" s="131">
        <f t="shared" si="14"/>
        <v>1</v>
      </c>
      <c r="L122" s="118">
        <v>40147</v>
      </c>
      <c r="M122" s="118">
        <v>40129</v>
      </c>
      <c r="N122" s="118">
        <v>40130</v>
      </c>
      <c r="O122" s="117" t="s">
        <v>319</v>
      </c>
    </row>
    <row r="123" spans="1:19">
      <c r="A123" s="123"/>
      <c r="B123" s="115" t="s">
        <v>176</v>
      </c>
      <c r="C123" s="116" t="s">
        <v>295</v>
      </c>
      <c r="D123" s="116" t="s">
        <v>295</v>
      </c>
      <c r="E123" s="116" t="s">
        <v>295</v>
      </c>
      <c r="F123" s="116">
        <v>0.8</v>
      </c>
      <c r="G123" s="116">
        <v>0.8</v>
      </c>
      <c r="H123" s="117" t="s">
        <v>180</v>
      </c>
      <c r="I123" s="118">
        <v>40101</v>
      </c>
      <c r="J123" s="131">
        <f t="shared" si="13"/>
        <v>1</v>
      </c>
      <c r="K123" s="131">
        <f t="shared" si="14"/>
        <v>0</v>
      </c>
      <c r="L123" s="118">
        <v>40178</v>
      </c>
      <c r="M123" s="118"/>
      <c r="N123" s="118"/>
      <c r="O123" s="117" t="s">
        <v>323</v>
      </c>
    </row>
    <row r="124" spans="1:19">
      <c r="A124" s="123"/>
      <c r="B124" s="115" t="s">
        <v>177</v>
      </c>
      <c r="C124" s="116">
        <v>1</v>
      </c>
      <c r="D124" s="116" t="s">
        <v>295</v>
      </c>
      <c r="E124" s="116" t="s">
        <v>295</v>
      </c>
      <c r="F124" s="116">
        <v>0.75</v>
      </c>
      <c r="G124" s="116">
        <v>0.75</v>
      </c>
      <c r="H124" s="117" t="s">
        <v>37</v>
      </c>
      <c r="I124" s="118">
        <v>40034</v>
      </c>
      <c r="J124" s="131">
        <f t="shared" si="13"/>
        <v>0</v>
      </c>
      <c r="K124" s="131">
        <f t="shared" si="14"/>
        <v>1</v>
      </c>
      <c r="L124" s="118">
        <v>40178</v>
      </c>
      <c r="M124" s="118"/>
      <c r="N124" s="118"/>
      <c r="O124" s="117" t="s">
        <v>321</v>
      </c>
    </row>
    <row r="125" spans="1:19">
      <c r="A125" s="123"/>
      <c r="B125" s="115" t="s">
        <v>9</v>
      </c>
      <c r="C125" s="116" t="s">
        <v>295</v>
      </c>
      <c r="D125" s="116" t="s">
        <v>295</v>
      </c>
      <c r="E125" s="116" t="s">
        <v>295</v>
      </c>
      <c r="F125" s="116">
        <v>0</v>
      </c>
      <c r="G125" s="116">
        <f t="shared" si="12"/>
        <v>0</v>
      </c>
      <c r="H125" s="117" t="s">
        <v>180</v>
      </c>
      <c r="I125" s="118">
        <v>40034</v>
      </c>
      <c r="J125" s="131">
        <f t="shared" si="13"/>
        <v>1</v>
      </c>
      <c r="K125" s="131">
        <f t="shared" si="14"/>
        <v>0</v>
      </c>
      <c r="L125" s="118">
        <v>40178</v>
      </c>
      <c r="M125" s="118"/>
      <c r="N125" s="118"/>
      <c r="O125" s="117" t="s">
        <v>47</v>
      </c>
    </row>
    <row r="126" spans="1:19">
      <c r="A126" s="123"/>
      <c r="B126" s="115" t="s">
        <v>11</v>
      </c>
      <c r="C126" s="116" t="s">
        <v>295</v>
      </c>
      <c r="D126" s="116" t="s">
        <v>295</v>
      </c>
      <c r="E126" s="116" t="s">
        <v>295</v>
      </c>
      <c r="F126" s="116">
        <v>0</v>
      </c>
      <c r="G126" s="116">
        <f t="shared" si="12"/>
        <v>0</v>
      </c>
      <c r="H126" s="117" t="s">
        <v>38</v>
      </c>
      <c r="I126" s="118">
        <v>40034</v>
      </c>
      <c r="J126" s="131">
        <f t="shared" si="13"/>
        <v>1</v>
      </c>
      <c r="K126" s="131">
        <f t="shared" si="14"/>
        <v>0</v>
      </c>
      <c r="L126" s="118">
        <v>40178</v>
      </c>
      <c r="M126" s="118"/>
      <c r="N126" s="118"/>
      <c r="O126" s="117" t="s">
        <v>47</v>
      </c>
    </row>
    <row r="127" spans="1:19">
      <c r="A127" s="123"/>
      <c r="B127" s="115" t="s">
        <v>278</v>
      </c>
      <c r="C127" s="116" t="s">
        <v>295</v>
      </c>
      <c r="D127" s="116" t="s">
        <v>295</v>
      </c>
      <c r="E127" s="116" t="s">
        <v>295</v>
      </c>
      <c r="F127" s="116">
        <v>0.5</v>
      </c>
      <c r="G127" s="116">
        <v>0.5</v>
      </c>
      <c r="H127" s="117" t="s">
        <v>292</v>
      </c>
      <c r="I127" s="118">
        <v>40137</v>
      </c>
      <c r="J127" s="131">
        <f t="shared" si="13"/>
        <v>1</v>
      </c>
      <c r="K127" s="131">
        <f t="shared" si="14"/>
        <v>0</v>
      </c>
      <c r="L127" s="118">
        <v>40178</v>
      </c>
      <c r="M127" s="118"/>
      <c r="N127" s="118"/>
      <c r="O127" s="117" t="s">
        <v>293</v>
      </c>
    </row>
    <row r="128" spans="1:19">
      <c r="A128" s="123"/>
      <c r="B128" s="115" t="s">
        <v>10</v>
      </c>
      <c r="C128" s="116" t="s">
        <v>295</v>
      </c>
      <c r="D128" s="116" t="s">
        <v>295</v>
      </c>
      <c r="E128" s="116" t="s">
        <v>295</v>
      </c>
      <c r="F128" s="116">
        <v>0</v>
      </c>
      <c r="G128" s="116">
        <f t="shared" si="12"/>
        <v>0</v>
      </c>
      <c r="H128" s="117" t="s">
        <v>289</v>
      </c>
      <c r="I128" s="118">
        <v>40034</v>
      </c>
      <c r="J128" s="131">
        <f t="shared" si="13"/>
        <v>1</v>
      </c>
      <c r="K128" s="131">
        <f t="shared" si="14"/>
        <v>0</v>
      </c>
      <c r="L128" s="118">
        <v>40178</v>
      </c>
      <c r="M128" s="118"/>
      <c r="N128" s="118"/>
      <c r="O128" s="117" t="s">
        <v>324</v>
      </c>
    </row>
    <row r="129" spans="1:19">
      <c r="A129" s="123"/>
      <c r="B129" s="115" t="s">
        <v>259</v>
      </c>
      <c r="C129" s="116" t="s">
        <v>295</v>
      </c>
      <c r="D129" s="116" t="s">
        <v>295</v>
      </c>
      <c r="E129" s="116" t="s">
        <v>295</v>
      </c>
      <c r="F129" s="116">
        <v>1</v>
      </c>
      <c r="G129" s="116">
        <f t="shared" si="12"/>
        <v>1</v>
      </c>
      <c r="H129" s="117" t="s">
        <v>38</v>
      </c>
      <c r="I129" s="118"/>
      <c r="J129" s="131">
        <f t="shared" si="13"/>
        <v>0</v>
      </c>
      <c r="K129" s="131">
        <f t="shared" si="14"/>
        <v>1</v>
      </c>
      <c r="L129" s="118"/>
      <c r="M129" s="118">
        <v>40074</v>
      </c>
      <c r="N129" s="118">
        <v>40102</v>
      </c>
      <c r="O129" s="154" t="s">
        <v>282</v>
      </c>
    </row>
    <row r="130" spans="1:19">
      <c r="A130" s="123"/>
      <c r="B130" s="115" t="s">
        <v>252</v>
      </c>
      <c r="C130" s="116" t="s">
        <v>295</v>
      </c>
      <c r="D130" s="116" t="s">
        <v>295</v>
      </c>
      <c r="E130" s="116" t="s">
        <v>295</v>
      </c>
      <c r="F130" s="116">
        <v>1</v>
      </c>
      <c r="G130" s="116">
        <f t="shared" si="12"/>
        <v>1</v>
      </c>
      <c r="H130" s="117" t="s">
        <v>38</v>
      </c>
      <c r="I130" s="118"/>
      <c r="J130" s="131">
        <f t="shared" si="13"/>
        <v>0</v>
      </c>
      <c r="K130" s="131">
        <f t="shared" si="14"/>
        <v>1</v>
      </c>
      <c r="L130" s="118"/>
      <c r="M130" s="118">
        <v>40008</v>
      </c>
      <c r="N130" s="118">
        <v>40008</v>
      </c>
      <c r="O130" s="173" t="s">
        <v>320</v>
      </c>
      <c r="S130" s="172"/>
    </row>
    <row r="131" spans="1:19">
      <c r="A131" s="123"/>
      <c r="B131" s="115" t="s">
        <v>251</v>
      </c>
      <c r="C131" s="116" t="s">
        <v>295</v>
      </c>
      <c r="D131" s="116" t="s">
        <v>295</v>
      </c>
      <c r="E131" s="116" t="s">
        <v>295</v>
      </c>
      <c r="F131" s="116">
        <v>1</v>
      </c>
      <c r="G131" s="116">
        <f t="shared" si="12"/>
        <v>1</v>
      </c>
      <c r="H131" s="117" t="s">
        <v>180</v>
      </c>
      <c r="I131" s="118"/>
      <c r="J131" s="156">
        <f t="shared" si="13"/>
        <v>0</v>
      </c>
      <c r="K131" s="156">
        <f t="shared" si="14"/>
        <v>1</v>
      </c>
      <c r="L131" s="118"/>
      <c r="M131" s="118">
        <v>40099</v>
      </c>
      <c r="N131" s="118">
        <v>40102</v>
      </c>
      <c r="O131" s="154" t="s">
        <v>282</v>
      </c>
    </row>
    <row r="132" spans="1:19" s="220" customFormat="1">
      <c r="A132" s="216"/>
      <c r="B132" s="217" t="s">
        <v>378</v>
      </c>
      <c r="C132" s="218">
        <v>1</v>
      </c>
      <c r="D132" s="218" t="s">
        <v>295</v>
      </c>
      <c r="E132" s="218" t="s">
        <v>295</v>
      </c>
      <c r="F132" s="218">
        <v>1</v>
      </c>
      <c r="G132" s="218">
        <f>IF(SUM(C132:E132)=0,IF(F132="-","-",F132),IF(F132="-",SUM(C132:E132),(SUM(C132:E132)/2)+(F132/2)))</f>
        <v>1</v>
      </c>
      <c r="H132" s="221" t="s">
        <v>38</v>
      </c>
      <c r="I132" s="219">
        <v>40162</v>
      </c>
      <c r="L132" s="219">
        <v>40165</v>
      </c>
      <c r="M132" s="219">
        <v>40163</v>
      </c>
      <c r="N132" s="219"/>
      <c r="O132" s="217" t="s">
        <v>353</v>
      </c>
      <c r="S132" s="222"/>
    </row>
    <row r="133" spans="1:19">
      <c r="J133" s="131"/>
    </row>
    <row r="134" spans="1:19">
      <c r="J134" s="131"/>
      <c r="N134" s="174"/>
    </row>
    <row r="135" spans="1:19">
      <c r="A135" s="169"/>
      <c r="B135" s="169"/>
      <c r="H135" s="169"/>
    </row>
    <row r="136" spans="1:19">
      <c r="A136" s="147" t="s">
        <v>109</v>
      </c>
      <c r="B136" s="148"/>
      <c r="C136" s="149" t="str">
        <f>CONCATENATE(COUNTIF(C137:C139,1),"/",COUNT(C137:C139))</f>
        <v>3/3</v>
      </c>
      <c r="D136" s="149" t="str">
        <f>CONCATENATE(COUNTIF(D137:D139,1),"/",COUNT(D137:D139))</f>
        <v>0/0</v>
      </c>
      <c r="E136" s="149" t="str">
        <f>CONCATENATE(COUNTIF(E137:E139,1),"/",COUNT(E137:E139))</f>
        <v>0/0</v>
      </c>
      <c r="F136" s="149" t="str">
        <f>CONCATENATE(COUNTIF(F137:F139,1),"/",COUNT(F137:F139))</f>
        <v>0/3</v>
      </c>
      <c r="G136" s="149" t="str">
        <f>CONCATENATE(COUNTIF(G137:G139,1),"/",COUNT(G137:G139))</f>
        <v>0/3</v>
      </c>
      <c r="H136" s="159"/>
      <c r="I136" s="158"/>
      <c r="J136" s="158"/>
      <c r="K136" s="159"/>
      <c r="L136" s="158"/>
      <c r="M136" s="158"/>
      <c r="N136" s="158"/>
      <c r="O136" s="140"/>
    </row>
    <row r="137" spans="1:19" ht="12.75" customHeight="1">
      <c r="A137" s="123"/>
      <c r="B137" s="115" t="s">
        <v>73</v>
      </c>
      <c r="C137" s="116">
        <v>1</v>
      </c>
      <c r="D137" s="116" t="s">
        <v>295</v>
      </c>
      <c r="E137" s="116" t="s">
        <v>295</v>
      </c>
      <c r="F137" s="116">
        <v>0</v>
      </c>
      <c r="G137" s="116">
        <f t="shared" ref="G137:G139" si="15">IF(SUM(C137:E137)=0,IF(F137="-","-",F137),IF(F137="-",SUM(C137:E137),(SUM(C137:E137)/2)+(F137/2)))</f>
        <v>0.5</v>
      </c>
      <c r="H137" s="117" t="s">
        <v>38</v>
      </c>
      <c r="I137" s="118">
        <v>40180</v>
      </c>
      <c r="J137" s="131">
        <f>IF(MAX(C137:F137)&lt;1,1,0)</f>
        <v>0</v>
      </c>
      <c r="K137" s="131">
        <f>IF(C137=1,1,IF(D137=1,1,IF(E137=1,1,IF(F137=1,1,0))))</f>
        <v>1</v>
      </c>
      <c r="L137" s="118">
        <v>40268</v>
      </c>
      <c r="M137" s="118"/>
      <c r="N137" s="118"/>
      <c r="O137" s="117"/>
    </row>
    <row r="138" spans="1:19" ht="12.75" customHeight="1">
      <c r="A138" s="123"/>
      <c r="B138" s="115" t="s">
        <v>72</v>
      </c>
      <c r="C138" s="116">
        <v>1</v>
      </c>
      <c r="D138" s="116" t="s">
        <v>295</v>
      </c>
      <c r="E138" s="116" t="s">
        <v>295</v>
      </c>
      <c r="F138" s="116">
        <v>0</v>
      </c>
      <c r="G138" s="116">
        <f t="shared" si="15"/>
        <v>0.5</v>
      </c>
      <c r="H138" s="117" t="s">
        <v>38</v>
      </c>
      <c r="I138" s="118">
        <v>40180</v>
      </c>
      <c r="J138" s="131">
        <f>IF(MAX(C138:F138)&lt;1,1,0)</f>
        <v>0</v>
      </c>
      <c r="K138" s="131">
        <f>IF(C138=1,1,IF(D138=1,1,IF(E138=1,1,IF(F138=1,1,0))))</f>
        <v>1</v>
      </c>
      <c r="L138" s="118">
        <v>40268</v>
      </c>
      <c r="M138" s="118"/>
      <c r="N138" s="118"/>
      <c r="O138" s="117"/>
    </row>
    <row r="139" spans="1:19" ht="12.75" customHeight="1">
      <c r="A139" s="123"/>
      <c r="B139" s="115" t="s">
        <v>74</v>
      </c>
      <c r="C139" s="116">
        <v>1</v>
      </c>
      <c r="D139" s="116" t="s">
        <v>295</v>
      </c>
      <c r="E139" s="116" t="s">
        <v>295</v>
      </c>
      <c r="F139" s="116">
        <v>0</v>
      </c>
      <c r="G139" s="116">
        <f t="shared" si="15"/>
        <v>0.5</v>
      </c>
      <c r="H139" s="117" t="s">
        <v>38</v>
      </c>
      <c r="I139" s="118">
        <v>40180</v>
      </c>
      <c r="J139" s="156">
        <f>IF(MAX(C139:F139)&lt;1,1,0)</f>
        <v>0</v>
      </c>
      <c r="K139" s="156">
        <f>IF(C139=1,1,IF(D139=1,1,IF(E139=1,1,IF(F139=1,1,0))))</f>
        <v>1</v>
      </c>
      <c r="L139" s="118">
        <v>40268</v>
      </c>
      <c r="M139" s="118"/>
      <c r="N139" s="118"/>
      <c r="O139" s="117"/>
    </row>
    <row r="141" spans="1:19">
      <c r="A141" s="147" t="s">
        <v>107</v>
      </c>
      <c r="B141" s="148"/>
      <c r="C141" s="149" t="str">
        <f>CONCATENATE(COUNTIF(C142:C162,1),"/",COUNT(C142:C162))</f>
        <v>0/0</v>
      </c>
      <c r="D141" s="149" t="str">
        <f>CONCATENATE(COUNTIF(D142:D162,1),"/",COUNT(D142:D162))</f>
        <v>0/0</v>
      </c>
      <c r="E141" s="149" t="str">
        <f>CONCATENATE(COUNTIF(E142:E162,1),"/",COUNT(E142:E162))</f>
        <v>0/0</v>
      </c>
      <c r="F141" s="149" t="str">
        <f>CONCATENATE(COUNTIF(F142:F162,1),"/",COUNT(F142:F162))</f>
        <v>0/21</v>
      </c>
      <c r="G141" s="149" t="str">
        <f>CONCATENATE(COUNTIF(G142:G162,1),"/",COUNT(G142:G162))</f>
        <v>0/21</v>
      </c>
      <c r="H141" s="117"/>
      <c r="I141" s="118"/>
      <c r="J141" s="118"/>
      <c r="K141" s="117"/>
      <c r="L141" s="118">
        <v>40329</v>
      </c>
      <c r="M141" s="118"/>
      <c r="N141" s="118"/>
      <c r="O141" s="117"/>
    </row>
    <row r="142" spans="1:19">
      <c r="A142" s="147"/>
      <c r="B142" s="115" t="s">
        <v>217</v>
      </c>
      <c r="C142" s="116" t="s">
        <v>295</v>
      </c>
      <c r="D142" s="116" t="s">
        <v>295</v>
      </c>
      <c r="E142" s="116" t="s">
        <v>295</v>
      </c>
      <c r="F142" s="116">
        <v>0</v>
      </c>
      <c r="G142" s="116">
        <f t="shared" ref="G142:G162" si="16">IF(SUM(C142:E142)=0,IF(F142="-","-",F142),IF(F142="-",SUM(C142:E142),(SUM(C142:E142)/2)+(F142/2)))</f>
        <v>0</v>
      </c>
      <c r="H142" s="117"/>
      <c r="I142" s="118"/>
      <c r="J142" s="117">
        <f t="shared" ref="J142:J162" si="17">IF(MAX(C142:F142)&lt;1,1,0)</f>
        <v>1</v>
      </c>
      <c r="K142" s="117">
        <f t="shared" ref="K142:K162" si="18">IF(C142=1,1,IF(D142=1,1,IF(E142=1,1,IF(F142=1,1,0))))</f>
        <v>0</v>
      </c>
      <c r="L142" s="118">
        <v>40329</v>
      </c>
      <c r="M142" s="118"/>
      <c r="N142" s="118"/>
      <c r="O142" s="117"/>
    </row>
    <row r="143" spans="1:19">
      <c r="A143" s="147"/>
      <c r="B143" s="131" t="s">
        <v>213</v>
      </c>
      <c r="C143" s="116" t="s">
        <v>295</v>
      </c>
      <c r="D143" s="116" t="s">
        <v>295</v>
      </c>
      <c r="E143" s="116" t="s">
        <v>295</v>
      </c>
      <c r="F143" s="116">
        <v>0</v>
      </c>
      <c r="G143" s="116">
        <f t="shared" si="16"/>
        <v>0</v>
      </c>
      <c r="H143" s="117"/>
      <c r="I143" s="118"/>
      <c r="J143" s="117">
        <f t="shared" si="17"/>
        <v>1</v>
      </c>
      <c r="K143" s="117">
        <f t="shared" si="18"/>
        <v>0</v>
      </c>
      <c r="L143" s="118">
        <v>40329</v>
      </c>
      <c r="M143" s="118"/>
      <c r="N143" s="118"/>
      <c r="O143" s="117"/>
    </row>
    <row r="144" spans="1:19">
      <c r="A144" s="147"/>
      <c r="B144" s="115" t="s">
        <v>214</v>
      </c>
      <c r="C144" s="116" t="s">
        <v>295</v>
      </c>
      <c r="D144" s="116" t="s">
        <v>295</v>
      </c>
      <c r="E144" s="116" t="s">
        <v>295</v>
      </c>
      <c r="F144" s="116">
        <v>0</v>
      </c>
      <c r="G144" s="116">
        <f t="shared" si="16"/>
        <v>0</v>
      </c>
      <c r="H144" s="117"/>
      <c r="I144" s="118"/>
      <c r="J144" s="117">
        <f t="shared" si="17"/>
        <v>1</v>
      </c>
      <c r="K144" s="117">
        <f t="shared" si="18"/>
        <v>0</v>
      </c>
      <c r="L144" s="118">
        <v>40329</v>
      </c>
      <c r="M144" s="118"/>
      <c r="N144" s="118"/>
      <c r="O144" s="117"/>
    </row>
    <row r="145" spans="1:15">
      <c r="A145" s="147"/>
      <c r="B145" s="115" t="s">
        <v>215</v>
      </c>
      <c r="C145" s="116" t="s">
        <v>295</v>
      </c>
      <c r="D145" s="116" t="s">
        <v>295</v>
      </c>
      <c r="E145" s="116" t="s">
        <v>295</v>
      </c>
      <c r="F145" s="116">
        <v>0</v>
      </c>
      <c r="G145" s="116">
        <f t="shared" si="16"/>
        <v>0</v>
      </c>
      <c r="H145" s="117"/>
      <c r="I145" s="118"/>
      <c r="J145" s="117">
        <f t="shared" si="17"/>
        <v>1</v>
      </c>
      <c r="K145" s="117">
        <f t="shared" si="18"/>
        <v>0</v>
      </c>
      <c r="L145" s="118">
        <v>40329</v>
      </c>
      <c r="M145" s="118"/>
      <c r="N145" s="118"/>
      <c r="O145" s="117"/>
    </row>
    <row r="146" spans="1:15">
      <c r="A146" s="147"/>
      <c r="B146" s="115" t="s">
        <v>219</v>
      </c>
      <c r="C146" s="116" t="s">
        <v>295</v>
      </c>
      <c r="D146" s="116" t="s">
        <v>295</v>
      </c>
      <c r="E146" s="116" t="s">
        <v>295</v>
      </c>
      <c r="F146" s="116">
        <v>0</v>
      </c>
      <c r="G146" s="116">
        <f t="shared" si="16"/>
        <v>0</v>
      </c>
      <c r="H146" s="117"/>
      <c r="I146" s="118"/>
      <c r="J146" s="117">
        <f t="shared" si="17"/>
        <v>1</v>
      </c>
      <c r="K146" s="117">
        <f t="shared" si="18"/>
        <v>0</v>
      </c>
      <c r="L146" s="118">
        <v>40329</v>
      </c>
      <c r="M146" s="118"/>
      <c r="N146" s="118"/>
      <c r="O146" s="117"/>
    </row>
    <row r="147" spans="1:15">
      <c r="A147" s="147"/>
      <c r="B147" s="115" t="s">
        <v>205</v>
      </c>
      <c r="C147" s="116" t="s">
        <v>295</v>
      </c>
      <c r="D147" s="116" t="s">
        <v>295</v>
      </c>
      <c r="E147" s="116" t="s">
        <v>295</v>
      </c>
      <c r="F147" s="116">
        <v>0</v>
      </c>
      <c r="G147" s="116">
        <f t="shared" si="16"/>
        <v>0</v>
      </c>
      <c r="H147" s="117"/>
      <c r="I147" s="118"/>
      <c r="J147" s="117">
        <f t="shared" si="17"/>
        <v>1</v>
      </c>
      <c r="K147" s="117">
        <f t="shared" si="18"/>
        <v>0</v>
      </c>
      <c r="L147" s="118">
        <v>40329</v>
      </c>
      <c r="M147" s="118"/>
      <c r="N147" s="118"/>
      <c r="O147" s="117"/>
    </row>
    <row r="148" spans="1:15">
      <c r="A148" s="147"/>
      <c r="B148" s="115" t="s">
        <v>222</v>
      </c>
      <c r="C148" s="116" t="s">
        <v>295</v>
      </c>
      <c r="D148" s="116" t="s">
        <v>295</v>
      </c>
      <c r="E148" s="116" t="s">
        <v>295</v>
      </c>
      <c r="F148" s="116">
        <v>0</v>
      </c>
      <c r="G148" s="116">
        <f t="shared" si="16"/>
        <v>0</v>
      </c>
      <c r="H148" s="117"/>
      <c r="I148" s="118"/>
      <c r="J148" s="117">
        <f t="shared" si="17"/>
        <v>1</v>
      </c>
      <c r="K148" s="117">
        <f t="shared" si="18"/>
        <v>0</v>
      </c>
      <c r="L148" s="118">
        <v>40329</v>
      </c>
      <c r="M148" s="118"/>
      <c r="N148" s="118"/>
      <c r="O148" s="117"/>
    </row>
    <row r="149" spans="1:15">
      <c r="A149" s="147"/>
      <c r="B149" s="115" t="s">
        <v>210</v>
      </c>
      <c r="C149" s="116" t="s">
        <v>295</v>
      </c>
      <c r="D149" s="116" t="s">
        <v>295</v>
      </c>
      <c r="E149" s="116" t="s">
        <v>295</v>
      </c>
      <c r="F149" s="116">
        <v>0</v>
      </c>
      <c r="G149" s="116">
        <f t="shared" si="16"/>
        <v>0</v>
      </c>
      <c r="H149" s="117"/>
      <c r="I149" s="118"/>
      <c r="J149" s="117">
        <f t="shared" si="17"/>
        <v>1</v>
      </c>
      <c r="K149" s="117">
        <f t="shared" si="18"/>
        <v>0</v>
      </c>
      <c r="L149" s="118">
        <v>40329</v>
      </c>
      <c r="M149" s="118"/>
      <c r="N149" s="118"/>
      <c r="O149" s="117"/>
    </row>
    <row r="150" spans="1:15">
      <c r="A150" s="147"/>
      <c r="B150" s="115" t="s">
        <v>216</v>
      </c>
      <c r="C150" s="116" t="s">
        <v>295</v>
      </c>
      <c r="D150" s="116" t="s">
        <v>295</v>
      </c>
      <c r="E150" s="116" t="s">
        <v>295</v>
      </c>
      <c r="F150" s="116">
        <v>0</v>
      </c>
      <c r="G150" s="116">
        <f t="shared" si="16"/>
        <v>0</v>
      </c>
      <c r="H150" s="117"/>
      <c r="I150" s="118"/>
      <c r="J150" s="117">
        <f t="shared" si="17"/>
        <v>1</v>
      </c>
      <c r="K150" s="117">
        <f t="shared" si="18"/>
        <v>0</v>
      </c>
      <c r="L150" s="118">
        <v>40329</v>
      </c>
      <c r="M150" s="118"/>
      <c r="N150" s="118"/>
      <c r="O150" s="117"/>
    </row>
    <row r="151" spans="1:15">
      <c r="A151" s="147"/>
      <c r="B151" s="115" t="s">
        <v>203</v>
      </c>
      <c r="C151" s="116" t="s">
        <v>295</v>
      </c>
      <c r="D151" s="116" t="s">
        <v>295</v>
      </c>
      <c r="E151" s="116" t="s">
        <v>295</v>
      </c>
      <c r="F151" s="116">
        <v>0</v>
      </c>
      <c r="G151" s="116">
        <f t="shared" si="16"/>
        <v>0</v>
      </c>
      <c r="H151" s="117"/>
      <c r="I151" s="118"/>
      <c r="J151" s="117">
        <f t="shared" si="17"/>
        <v>1</v>
      </c>
      <c r="K151" s="117">
        <f t="shared" si="18"/>
        <v>0</v>
      </c>
      <c r="L151" s="118">
        <v>40329</v>
      </c>
      <c r="M151" s="118"/>
      <c r="N151" s="118"/>
      <c r="O151" s="117"/>
    </row>
    <row r="152" spans="1:15">
      <c r="A152" s="147"/>
      <c r="B152" s="115" t="s">
        <v>212</v>
      </c>
      <c r="C152" s="116" t="s">
        <v>295</v>
      </c>
      <c r="D152" s="116" t="s">
        <v>295</v>
      </c>
      <c r="E152" s="116" t="s">
        <v>295</v>
      </c>
      <c r="F152" s="116">
        <v>0</v>
      </c>
      <c r="G152" s="116">
        <f t="shared" si="16"/>
        <v>0</v>
      </c>
      <c r="H152" s="117"/>
      <c r="I152" s="118"/>
      <c r="J152" s="117">
        <f t="shared" si="17"/>
        <v>1</v>
      </c>
      <c r="K152" s="117">
        <f t="shared" si="18"/>
        <v>0</v>
      </c>
      <c r="L152" s="118">
        <v>40329</v>
      </c>
      <c r="M152" s="118"/>
      <c r="N152" s="118"/>
      <c r="O152" s="117"/>
    </row>
    <row r="153" spans="1:15">
      <c r="A153" s="147"/>
      <c r="B153" s="115" t="s">
        <v>223</v>
      </c>
      <c r="C153" s="116" t="s">
        <v>295</v>
      </c>
      <c r="D153" s="116" t="s">
        <v>295</v>
      </c>
      <c r="E153" s="116" t="s">
        <v>295</v>
      </c>
      <c r="F153" s="116">
        <v>0</v>
      </c>
      <c r="G153" s="116">
        <f t="shared" si="16"/>
        <v>0</v>
      </c>
      <c r="H153" s="117"/>
      <c r="I153" s="118"/>
      <c r="J153" s="117">
        <f t="shared" si="17"/>
        <v>1</v>
      </c>
      <c r="K153" s="117">
        <f t="shared" si="18"/>
        <v>0</v>
      </c>
      <c r="L153" s="118">
        <v>40329</v>
      </c>
      <c r="M153" s="118"/>
      <c r="N153" s="118"/>
      <c r="O153" s="117"/>
    </row>
    <row r="154" spans="1:15">
      <c r="A154" s="147"/>
      <c r="B154" s="115" t="s">
        <v>208</v>
      </c>
      <c r="C154" s="116" t="s">
        <v>295</v>
      </c>
      <c r="D154" s="116" t="s">
        <v>295</v>
      </c>
      <c r="E154" s="116" t="s">
        <v>295</v>
      </c>
      <c r="F154" s="116">
        <v>0</v>
      </c>
      <c r="G154" s="116">
        <f t="shared" si="16"/>
        <v>0</v>
      </c>
      <c r="H154" s="117"/>
      <c r="I154" s="118"/>
      <c r="J154" s="117">
        <f t="shared" si="17"/>
        <v>1</v>
      </c>
      <c r="K154" s="117">
        <f t="shared" si="18"/>
        <v>0</v>
      </c>
      <c r="L154" s="118">
        <v>40329</v>
      </c>
      <c r="M154" s="118"/>
      <c r="N154" s="118"/>
      <c r="O154" s="117"/>
    </row>
    <row r="155" spans="1:15">
      <c r="A155" s="147"/>
      <c r="B155" s="115" t="s">
        <v>211</v>
      </c>
      <c r="C155" s="116" t="s">
        <v>295</v>
      </c>
      <c r="D155" s="116" t="s">
        <v>295</v>
      </c>
      <c r="E155" s="116" t="s">
        <v>295</v>
      </c>
      <c r="F155" s="116">
        <v>0</v>
      </c>
      <c r="G155" s="116">
        <f t="shared" si="16"/>
        <v>0</v>
      </c>
      <c r="H155" s="117"/>
      <c r="I155" s="118"/>
      <c r="J155" s="117">
        <f t="shared" si="17"/>
        <v>1</v>
      </c>
      <c r="K155" s="117">
        <f t="shared" si="18"/>
        <v>0</v>
      </c>
      <c r="L155" s="118">
        <v>40329</v>
      </c>
      <c r="M155" s="118"/>
      <c r="N155" s="118"/>
      <c r="O155" s="117"/>
    </row>
    <row r="156" spans="1:15">
      <c r="A156" s="147"/>
      <c r="B156" s="115" t="s">
        <v>207</v>
      </c>
      <c r="C156" s="116" t="s">
        <v>295</v>
      </c>
      <c r="D156" s="116" t="s">
        <v>295</v>
      </c>
      <c r="E156" s="116" t="s">
        <v>295</v>
      </c>
      <c r="F156" s="116">
        <v>0</v>
      </c>
      <c r="G156" s="116">
        <f t="shared" si="16"/>
        <v>0</v>
      </c>
      <c r="H156" s="117"/>
      <c r="I156" s="118"/>
      <c r="J156" s="117">
        <f t="shared" si="17"/>
        <v>1</v>
      </c>
      <c r="K156" s="117">
        <f t="shared" si="18"/>
        <v>0</v>
      </c>
      <c r="L156" s="118">
        <v>40329</v>
      </c>
      <c r="M156" s="118"/>
      <c r="N156" s="118"/>
      <c r="O156" s="117"/>
    </row>
    <row r="157" spans="1:15">
      <c r="A157" s="147"/>
      <c r="B157" s="115" t="s">
        <v>204</v>
      </c>
      <c r="C157" s="116" t="s">
        <v>295</v>
      </c>
      <c r="D157" s="116" t="s">
        <v>295</v>
      </c>
      <c r="E157" s="116" t="s">
        <v>295</v>
      </c>
      <c r="F157" s="116">
        <v>0</v>
      </c>
      <c r="G157" s="116">
        <f t="shared" si="16"/>
        <v>0</v>
      </c>
      <c r="H157" s="117"/>
      <c r="I157" s="118"/>
      <c r="J157" s="117">
        <f t="shared" si="17"/>
        <v>1</v>
      </c>
      <c r="K157" s="117">
        <f t="shared" si="18"/>
        <v>0</v>
      </c>
      <c r="L157" s="118">
        <v>40329</v>
      </c>
      <c r="M157" s="118"/>
      <c r="N157" s="118"/>
      <c r="O157" s="117"/>
    </row>
    <row r="158" spans="1:15">
      <c r="A158" s="147"/>
      <c r="B158" s="115" t="s">
        <v>220</v>
      </c>
      <c r="C158" s="116" t="s">
        <v>295</v>
      </c>
      <c r="D158" s="116" t="s">
        <v>295</v>
      </c>
      <c r="E158" s="116" t="s">
        <v>295</v>
      </c>
      <c r="F158" s="116">
        <v>0</v>
      </c>
      <c r="G158" s="116">
        <f t="shared" si="16"/>
        <v>0</v>
      </c>
      <c r="H158" s="117"/>
      <c r="I158" s="118"/>
      <c r="J158" s="117">
        <f t="shared" si="17"/>
        <v>1</v>
      </c>
      <c r="K158" s="117">
        <f t="shared" si="18"/>
        <v>0</v>
      </c>
      <c r="L158" s="118">
        <v>40329</v>
      </c>
      <c r="M158" s="118"/>
      <c r="N158" s="118"/>
      <c r="O158" s="117"/>
    </row>
    <row r="159" spans="1:15">
      <c r="A159" s="147"/>
      <c r="B159" s="115" t="s">
        <v>206</v>
      </c>
      <c r="C159" s="116" t="s">
        <v>295</v>
      </c>
      <c r="D159" s="116" t="s">
        <v>295</v>
      </c>
      <c r="E159" s="116" t="s">
        <v>295</v>
      </c>
      <c r="F159" s="116">
        <v>0</v>
      </c>
      <c r="G159" s="116">
        <f t="shared" si="16"/>
        <v>0</v>
      </c>
      <c r="H159" s="117"/>
      <c r="I159" s="118"/>
      <c r="J159" s="117">
        <f t="shared" si="17"/>
        <v>1</v>
      </c>
      <c r="K159" s="117">
        <f t="shared" si="18"/>
        <v>0</v>
      </c>
      <c r="L159" s="118">
        <v>40329</v>
      </c>
      <c r="M159" s="118"/>
      <c r="N159" s="118"/>
      <c r="O159" s="117"/>
    </row>
    <row r="160" spans="1:15">
      <c r="A160" s="147"/>
      <c r="B160" s="115" t="s">
        <v>221</v>
      </c>
      <c r="C160" s="116" t="s">
        <v>295</v>
      </c>
      <c r="D160" s="116" t="s">
        <v>295</v>
      </c>
      <c r="E160" s="116" t="s">
        <v>295</v>
      </c>
      <c r="F160" s="116">
        <v>0</v>
      </c>
      <c r="G160" s="116">
        <f t="shared" si="16"/>
        <v>0</v>
      </c>
      <c r="H160" s="117"/>
      <c r="I160" s="118"/>
      <c r="J160" s="117">
        <f t="shared" si="17"/>
        <v>1</v>
      </c>
      <c r="K160" s="117">
        <f t="shared" si="18"/>
        <v>0</v>
      </c>
      <c r="L160" s="118">
        <v>40329</v>
      </c>
      <c r="M160" s="118"/>
      <c r="N160" s="118"/>
      <c r="O160" s="117"/>
    </row>
    <row r="161" spans="1:15">
      <c r="A161" s="147"/>
      <c r="B161" s="115" t="s">
        <v>218</v>
      </c>
      <c r="C161" s="116" t="s">
        <v>295</v>
      </c>
      <c r="D161" s="116" t="s">
        <v>295</v>
      </c>
      <c r="E161" s="116" t="s">
        <v>295</v>
      </c>
      <c r="F161" s="116">
        <v>0</v>
      </c>
      <c r="G161" s="116">
        <f t="shared" si="16"/>
        <v>0</v>
      </c>
      <c r="H161" s="117"/>
      <c r="I161" s="118"/>
      <c r="J161" s="117">
        <f t="shared" si="17"/>
        <v>1</v>
      </c>
      <c r="K161" s="117">
        <f t="shared" si="18"/>
        <v>0</v>
      </c>
      <c r="L161" s="118">
        <v>40329</v>
      </c>
      <c r="M161" s="118"/>
      <c r="N161" s="118"/>
      <c r="O161" s="117"/>
    </row>
    <row r="162" spans="1:15">
      <c r="A162" s="147"/>
      <c r="B162" s="115" t="s">
        <v>209</v>
      </c>
      <c r="C162" s="116" t="s">
        <v>295</v>
      </c>
      <c r="D162" s="116" t="s">
        <v>295</v>
      </c>
      <c r="E162" s="116" t="s">
        <v>295</v>
      </c>
      <c r="F162" s="116">
        <v>0</v>
      </c>
      <c r="G162" s="116">
        <f t="shared" si="16"/>
        <v>0</v>
      </c>
      <c r="H162" s="117"/>
      <c r="I162" s="118"/>
      <c r="J162" s="117">
        <f t="shared" si="17"/>
        <v>1</v>
      </c>
      <c r="K162" s="117">
        <f t="shared" si="18"/>
        <v>0</v>
      </c>
      <c r="L162" s="118">
        <v>40329</v>
      </c>
      <c r="M162" s="118"/>
      <c r="N162" s="118"/>
      <c r="O162" s="117"/>
    </row>
    <row r="164" spans="1:15">
      <c r="A164" s="147" t="s">
        <v>108</v>
      </c>
      <c r="B164" s="148"/>
      <c r="C164" s="149" t="str">
        <f>CONCATENATE(COUNTIF(C165:C185,1),"/",COUNT(C165:C185))</f>
        <v>9/9</v>
      </c>
      <c r="D164" s="149" t="str">
        <f>CONCATENATE(COUNTIF(D165:D185,1),"/",COUNT(D165:D185))</f>
        <v>0/0</v>
      </c>
      <c r="E164" s="149" t="str">
        <f>CONCATENATE(COUNTIF(E165:E185,1),"/",COUNT(E165:E185))</f>
        <v>0/0</v>
      </c>
      <c r="F164" s="149" t="str">
        <f>CONCATENATE(COUNTIF(F165:F185,1),"/",COUNT(F165:F185))</f>
        <v>2/21</v>
      </c>
      <c r="G164" s="149" t="str">
        <f>CONCATENATE(COUNTIF(G165:G185,1),"/",COUNT(G165:G185))</f>
        <v>2/21</v>
      </c>
      <c r="H164" s="159"/>
      <c r="I164" s="158"/>
      <c r="J164" s="158"/>
      <c r="K164" s="159"/>
      <c r="L164" s="158"/>
      <c r="M164" s="158"/>
      <c r="N164" s="158"/>
      <c r="O164" s="140"/>
    </row>
    <row r="165" spans="1:15" ht="12.75" customHeight="1">
      <c r="A165" s="123"/>
      <c r="B165" s="217" t="s">
        <v>302</v>
      </c>
      <c r="C165" s="116" t="s">
        <v>295</v>
      </c>
      <c r="D165" s="116" t="s">
        <v>295</v>
      </c>
      <c r="E165" s="116" t="s">
        <v>295</v>
      </c>
      <c r="F165" s="116">
        <v>0.5</v>
      </c>
      <c r="G165" s="116">
        <v>0.5</v>
      </c>
      <c r="H165" s="150" t="s">
        <v>284</v>
      </c>
      <c r="I165" s="118">
        <v>40147</v>
      </c>
      <c r="J165" s="131">
        <f t="shared" ref="J165:J174" si="19">IF(MAX(C165:F165)&lt;1,1,0)</f>
        <v>1</v>
      </c>
      <c r="K165" s="131">
        <f t="shared" ref="K165:K174" si="20">IF(C165=1,1,IF(D165=1,1,IF(E165=1,1,IF(F165=1,1,0))))</f>
        <v>0</v>
      </c>
      <c r="L165" s="118">
        <v>40158</v>
      </c>
      <c r="M165" s="118">
        <v>40161</v>
      </c>
      <c r="N165" s="118"/>
      <c r="O165" s="117"/>
    </row>
    <row r="166" spans="1:15" ht="12.75" customHeight="1">
      <c r="A166" s="123"/>
      <c r="B166" s="115" t="s">
        <v>299</v>
      </c>
      <c r="C166" s="116" t="s">
        <v>295</v>
      </c>
      <c r="D166" s="116" t="s">
        <v>295</v>
      </c>
      <c r="E166" s="116" t="s">
        <v>295</v>
      </c>
      <c r="F166" s="116">
        <v>0.5</v>
      </c>
      <c r="G166" s="116">
        <v>0.5</v>
      </c>
      <c r="H166" s="150" t="s">
        <v>284</v>
      </c>
      <c r="I166" s="118">
        <v>40147</v>
      </c>
      <c r="J166" s="131">
        <f t="shared" si="19"/>
        <v>1</v>
      </c>
      <c r="K166" s="131">
        <f t="shared" si="20"/>
        <v>0</v>
      </c>
      <c r="L166" s="118">
        <v>40145</v>
      </c>
      <c r="M166" s="118"/>
      <c r="N166" s="118"/>
      <c r="O166" s="117"/>
    </row>
    <row r="167" spans="1:15" ht="12.75" customHeight="1">
      <c r="A167" s="123"/>
      <c r="B167" s="115" t="s">
        <v>300</v>
      </c>
      <c r="C167" s="116" t="s">
        <v>295</v>
      </c>
      <c r="D167" s="116" t="s">
        <v>295</v>
      </c>
      <c r="E167" s="116" t="s">
        <v>295</v>
      </c>
      <c r="F167" s="116">
        <v>0.5</v>
      </c>
      <c r="G167" s="116">
        <v>0.5</v>
      </c>
      <c r="H167" s="150" t="s">
        <v>284</v>
      </c>
      <c r="I167" s="118">
        <v>40147</v>
      </c>
      <c r="J167" s="131">
        <f t="shared" si="19"/>
        <v>1</v>
      </c>
      <c r="K167" s="131">
        <f t="shared" si="20"/>
        <v>0</v>
      </c>
      <c r="L167" s="118">
        <v>40186</v>
      </c>
      <c r="M167" s="118"/>
      <c r="N167" s="118"/>
      <c r="O167" s="117"/>
    </row>
    <row r="168" spans="1:15" ht="12.75" customHeight="1">
      <c r="A168" s="123"/>
      <c r="B168" s="115" t="s">
        <v>301</v>
      </c>
      <c r="C168" s="116" t="s">
        <v>295</v>
      </c>
      <c r="D168" s="116" t="s">
        <v>295</v>
      </c>
      <c r="E168" s="116" t="s">
        <v>295</v>
      </c>
      <c r="F168" s="116">
        <v>0.5</v>
      </c>
      <c r="G168" s="116">
        <v>0.5</v>
      </c>
      <c r="H168" s="150" t="s">
        <v>284</v>
      </c>
      <c r="I168" s="118">
        <v>40147</v>
      </c>
      <c r="J168" s="131">
        <f t="shared" si="19"/>
        <v>1</v>
      </c>
      <c r="K168" s="131">
        <f t="shared" si="20"/>
        <v>0</v>
      </c>
      <c r="L168" s="118">
        <v>40200</v>
      </c>
      <c r="M168" s="118"/>
      <c r="N168" s="118"/>
      <c r="O168" s="117"/>
    </row>
    <row r="169" spans="1:15" ht="12.75" customHeight="1">
      <c r="A169" s="123"/>
      <c r="B169" s="115" t="s">
        <v>303</v>
      </c>
      <c r="C169" s="116" t="s">
        <v>295</v>
      </c>
      <c r="D169" s="116" t="s">
        <v>295</v>
      </c>
      <c r="E169" s="116" t="s">
        <v>295</v>
      </c>
      <c r="F169" s="116">
        <v>0.5</v>
      </c>
      <c r="G169" s="116">
        <v>0.5</v>
      </c>
      <c r="H169" s="150" t="s">
        <v>284</v>
      </c>
      <c r="I169" s="118">
        <v>40147</v>
      </c>
      <c r="J169" s="131">
        <f t="shared" si="19"/>
        <v>1</v>
      </c>
      <c r="K169" s="131">
        <f t="shared" si="20"/>
        <v>0</v>
      </c>
      <c r="L169" s="118">
        <v>40214</v>
      </c>
      <c r="M169" s="118"/>
      <c r="N169" s="118"/>
      <c r="O169" s="117"/>
    </row>
    <row r="170" spans="1:15" ht="12.75" customHeight="1">
      <c r="A170" s="123"/>
      <c r="B170" s="115" t="s">
        <v>304</v>
      </c>
      <c r="C170" s="116" t="s">
        <v>295</v>
      </c>
      <c r="D170" s="116" t="s">
        <v>295</v>
      </c>
      <c r="E170" s="116" t="s">
        <v>295</v>
      </c>
      <c r="F170" s="116">
        <v>0.5</v>
      </c>
      <c r="G170" s="116">
        <v>0.5</v>
      </c>
      <c r="H170" s="150" t="s">
        <v>175</v>
      </c>
      <c r="I170" s="118">
        <v>40147</v>
      </c>
      <c r="J170" s="131">
        <f t="shared" si="19"/>
        <v>1</v>
      </c>
      <c r="K170" s="131">
        <f t="shared" si="20"/>
        <v>0</v>
      </c>
      <c r="L170" s="118">
        <v>40228</v>
      </c>
      <c r="M170" s="118"/>
      <c r="N170" s="118"/>
      <c r="O170" s="117"/>
    </row>
    <row r="171" spans="1:15" ht="12.75" customHeight="1" collapsed="1">
      <c r="A171" s="123"/>
      <c r="B171" s="115" t="s">
        <v>305</v>
      </c>
      <c r="C171" s="116" t="s">
        <v>295</v>
      </c>
      <c r="D171" s="116" t="s">
        <v>295</v>
      </c>
      <c r="E171" s="116" t="s">
        <v>295</v>
      </c>
      <c r="F171" s="116">
        <v>0.5</v>
      </c>
      <c r="G171" s="116">
        <v>0.5</v>
      </c>
      <c r="H171" s="150" t="s">
        <v>175</v>
      </c>
      <c r="I171" s="118">
        <v>40147</v>
      </c>
      <c r="J171" s="131">
        <f t="shared" si="19"/>
        <v>1</v>
      </c>
      <c r="K171" s="131">
        <f t="shared" si="20"/>
        <v>0</v>
      </c>
      <c r="L171" s="118">
        <v>40242</v>
      </c>
      <c r="M171" s="118"/>
      <c r="N171" s="118"/>
      <c r="O171" s="117"/>
    </row>
    <row r="172" spans="1:15" ht="12.75" customHeight="1">
      <c r="A172" s="123"/>
      <c r="B172" s="115" t="s">
        <v>307</v>
      </c>
      <c r="C172" s="116" t="s">
        <v>295</v>
      </c>
      <c r="D172" s="116" t="s">
        <v>295</v>
      </c>
      <c r="E172" s="116" t="s">
        <v>295</v>
      </c>
      <c r="F172" s="116">
        <v>0.5</v>
      </c>
      <c r="G172" s="116">
        <v>0.5</v>
      </c>
      <c r="H172" s="150" t="s">
        <v>175</v>
      </c>
      <c r="I172" s="118">
        <v>40147</v>
      </c>
      <c r="J172" s="131">
        <f t="shared" si="19"/>
        <v>1</v>
      </c>
      <c r="K172" s="131">
        <f t="shared" si="20"/>
        <v>0</v>
      </c>
      <c r="L172" s="118">
        <v>40249</v>
      </c>
      <c r="M172" s="118"/>
      <c r="N172" s="118"/>
      <c r="O172" s="117"/>
    </row>
    <row r="173" spans="1:15" ht="12.75" customHeight="1">
      <c r="A173" s="123"/>
      <c r="B173" s="115" t="s">
        <v>306</v>
      </c>
      <c r="C173" s="116" t="s">
        <v>295</v>
      </c>
      <c r="D173" s="116" t="s">
        <v>295</v>
      </c>
      <c r="E173" s="116" t="s">
        <v>295</v>
      </c>
      <c r="F173" s="116">
        <v>0.5</v>
      </c>
      <c r="G173" s="116">
        <v>0.5</v>
      </c>
      <c r="H173" s="150" t="s">
        <v>175</v>
      </c>
      <c r="I173" s="118">
        <v>40147</v>
      </c>
      <c r="J173" s="131">
        <f t="shared" si="19"/>
        <v>1</v>
      </c>
      <c r="K173" s="131">
        <f t="shared" si="20"/>
        <v>0</v>
      </c>
      <c r="L173" s="118">
        <v>40256</v>
      </c>
      <c r="M173" s="118"/>
      <c r="N173" s="118"/>
      <c r="O173" s="117"/>
    </row>
    <row r="174" spans="1:15" ht="12.75" customHeight="1">
      <c r="A174" s="123"/>
      <c r="B174" s="115" t="s">
        <v>308</v>
      </c>
      <c r="C174" s="116" t="s">
        <v>295</v>
      </c>
      <c r="D174" s="116" t="s">
        <v>295</v>
      </c>
      <c r="E174" s="116" t="s">
        <v>295</v>
      </c>
      <c r="F174" s="116">
        <v>0.5</v>
      </c>
      <c r="G174" s="116">
        <v>0.5</v>
      </c>
      <c r="H174" s="150" t="s">
        <v>175</v>
      </c>
      <c r="I174" s="118">
        <v>40147</v>
      </c>
      <c r="J174" s="131">
        <f t="shared" si="19"/>
        <v>1</v>
      </c>
      <c r="K174" s="131">
        <f t="shared" si="20"/>
        <v>0</v>
      </c>
      <c r="L174" s="118">
        <v>40263</v>
      </c>
      <c r="M174" s="118"/>
      <c r="N174" s="118"/>
      <c r="O174" s="117"/>
    </row>
    <row r="175" spans="1:15" ht="12.75" customHeight="1">
      <c r="A175" s="123"/>
      <c r="B175" s="115" t="s">
        <v>309</v>
      </c>
      <c r="C175" s="116" t="s">
        <v>295</v>
      </c>
      <c r="D175" s="116" t="s">
        <v>295</v>
      </c>
      <c r="E175" s="116" t="s">
        <v>295</v>
      </c>
      <c r="F175" s="116">
        <v>0.5</v>
      </c>
      <c r="G175" s="116">
        <v>0.5</v>
      </c>
      <c r="H175" s="150" t="s">
        <v>175</v>
      </c>
      <c r="I175" s="118">
        <v>40147</v>
      </c>
      <c r="J175" s="131">
        <f t="shared" ref="J175" si="21">IF(MAX(C175:F175)&lt;1,1,0)</f>
        <v>1</v>
      </c>
      <c r="K175" s="131">
        <f t="shared" ref="K175" si="22">IF(C175=1,1,IF(D175=1,1,IF(E175=1,1,IF(F175=1,1,0))))</f>
        <v>0</v>
      </c>
      <c r="L175" s="118">
        <v>40263</v>
      </c>
      <c r="M175" s="118"/>
      <c r="N175" s="118"/>
      <c r="O175" s="117"/>
    </row>
    <row r="176" spans="1:15" s="220" customFormat="1" ht="12.75" customHeight="1">
      <c r="A176" s="216"/>
      <c r="B176" s="217" t="s">
        <v>75</v>
      </c>
      <c r="C176" s="218">
        <v>1</v>
      </c>
      <c r="D176" s="218" t="s">
        <v>295</v>
      </c>
      <c r="E176" s="218" t="s">
        <v>295</v>
      </c>
      <c r="F176" s="218">
        <v>1</v>
      </c>
      <c r="G176" s="218">
        <f t="shared" ref="G176:G185" si="23">IF(SUM(C176:E176)=0,IF(F176="-","-",F176),IF(F176="-",SUM(C176:E176),(SUM(C176:E176)/2)+(F176/2)))</f>
        <v>1</v>
      </c>
      <c r="H176" s="221" t="s">
        <v>284</v>
      </c>
      <c r="I176" s="219">
        <v>40147</v>
      </c>
      <c r="J176" s="220">
        <f t="shared" ref="J176:J185" si="24">IF(MAX(C176:F176)&lt;1,1,0)</f>
        <v>0</v>
      </c>
      <c r="K176" s="220">
        <f t="shared" ref="K176:K185" si="25">IF(C176=1,1,IF(D176=1,1,IF(E176=1,1,IF(F176=1,1,0))))</f>
        <v>1</v>
      </c>
      <c r="L176" s="219">
        <v>40175</v>
      </c>
      <c r="M176" s="219">
        <v>40151</v>
      </c>
      <c r="N176" s="219"/>
      <c r="O176" s="221" t="s">
        <v>352</v>
      </c>
    </row>
    <row r="177" spans="1:15" ht="12.75" customHeight="1">
      <c r="A177" s="123"/>
      <c r="B177" s="115" t="s">
        <v>78</v>
      </c>
      <c r="C177" s="116">
        <v>1</v>
      </c>
      <c r="D177" s="116" t="s">
        <v>295</v>
      </c>
      <c r="E177" s="116" t="s">
        <v>295</v>
      </c>
      <c r="F177" s="116">
        <v>0</v>
      </c>
      <c r="G177" s="116">
        <f t="shared" si="23"/>
        <v>0.5</v>
      </c>
      <c r="H177" s="117"/>
      <c r="I177" s="118"/>
      <c r="J177" s="131">
        <f t="shared" si="24"/>
        <v>0</v>
      </c>
      <c r="K177" s="131">
        <f t="shared" si="25"/>
        <v>1</v>
      </c>
      <c r="L177" s="118">
        <v>40268</v>
      </c>
      <c r="M177" s="118"/>
      <c r="N177" s="118"/>
      <c r="O177" s="117"/>
    </row>
    <row r="178" spans="1:15" ht="12.75" customHeight="1">
      <c r="A178" s="123"/>
      <c r="B178" s="115" t="s">
        <v>76</v>
      </c>
      <c r="C178" s="116">
        <v>1</v>
      </c>
      <c r="D178" s="116" t="s">
        <v>295</v>
      </c>
      <c r="E178" s="116" t="s">
        <v>295</v>
      </c>
      <c r="F178" s="116">
        <v>0</v>
      </c>
      <c r="G178" s="116">
        <f t="shared" si="23"/>
        <v>0.5</v>
      </c>
      <c r="H178" s="117"/>
      <c r="I178" s="118"/>
      <c r="J178" s="131">
        <f t="shared" si="24"/>
        <v>0</v>
      </c>
      <c r="K178" s="131">
        <f t="shared" si="25"/>
        <v>1</v>
      </c>
      <c r="L178" s="118">
        <v>40268</v>
      </c>
      <c r="M178" s="118"/>
      <c r="N178" s="118"/>
      <c r="O178" s="117"/>
    </row>
    <row r="179" spans="1:15" ht="12.75" customHeight="1">
      <c r="A179" s="123"/>
      <c r="B179" s="115" t="s">
        <v>77</v>
      </c>
      <c r="C179" s="116">
        <v>1</v>
      </c>
      <c r="D179" s="116" t="s">
        <v>295</v>
      </c>
      <c r="E179" s="116" t="s">
        <v>295</v>
      </c>
      <c r="F179" s="116">
        <v>0</v>
      </c>
      <c r="G179" s="116">
        <f t="shared" si="23"/>
        <v>0.5</v>
      </c>
      <c r="H179" s="117"/>
      <c r="I179" s="118"/>
      <c r="J179" s="131">
        <f t="shared" si="24"/>
        <v>0</v>
      </c>
      <c r="K179" s="131">
        <f t="shared" si="25"/>
        <v>1</v>
      </c>
      <c r="L179" s="118">
        <v>40268</v>
      </c>
      <c r="M179" s="118"/>
      <c r="N179" s="118"/>
      <c r="O179" s="117"/>
    </row>
    <row r="180" spans="1:15" ht="12.75" customHeight="1">
      <c r="A180" s="123"/>
      <c r="B180" s="115" t="s">
        <v>325</v>
      </c>
      <c r="C180" s="116">
        <v>1</v>
      </c>
      <c r="D180" s="116" t="s">
        <v>295</v>
      </c>
      <c r="E180" s="116" t="s">
        <v>295</v>
      </c>
      <c r="F180" s="116">
        <v>0</v>
      </c>
      <c r="G180" s="116">
        <f t="shared" si="23"/>
        <v>0.5</v>
      </c>
      <c r="H180" s="117"/>
      <c r="I180" s="118"/>
      <c r="J180" s="131">
        <f t="shared" si="24"/>
        <v>0</v>
      </c>
      <c r="K180" s="131">
        <f t="shared" si="25"/>
        <v>1</v>
      </c>
      <c r="L180" s="118"/>
      <c r="M180" s="118"/>
      <c r="N180" s="118"/>
      <c r="O180" s="117"/>
    </row>
    <row r="181" spans="1:15" ht="12.75" customHeight="1">
      <c r="A181" s="123"/>
      <c r="B181" s="115" t="s">
        <v>326</v>
      </c>
      <c r="C181" s="116">
        <v>1</v>
      </c>
      <c r="D181" s="116" t="s">
        <v>295</v>
      </c>
      <c r="E181" s="116" t="s">
        <v>295</v>
      </c>
      <c r="F181" s="116">
        <v>0</v>
      </c>
      <c r="G181" s="116">
        <f t="shared" si="23"/>
        <v>0.5</v>
      </c>
      <c r="H181" s="117"/>
      <c r="I181" s="118"/>
      <c r="J181" s="131">
        <f t="shared" si="24"/>
        <v>0</v>
      </c>
      <c r="K181" s="131">
        <f t="shared" si="25"/>
        <v>1</v>
      </c>
      <c r="L181" s="118"/>
      <c r="M181" s="118"/>
      <c r="N181" s="118"/>
      <c r="O181" s="117"/>
    </row>
    <row r="182" spans="1:15" ht="12.75" customHeight="1">
      <c r="A182" s="123"/>
      <c r="B182" s="115" t="s">
        <v>327</v>
      </c>
      <c r="C182" s="116">
        <v>1</v>
      </c>
      <c r="D182" s="116" t="s">
        <v>295</v>
      </c>
      <c r="E182" s="116" t="s">
        <v>295</v>
      </c>
      <c r="F182" s="116">
        <v>0</v>
      </c>
      <c r="G182" s="116">
        <f t="shared" si="23"/>
        <v>0.5</v>
      </c>
      <c r="H182" s="117"/>
      <c r="I182" s="118"/>
      <c r="J182" s="131">
        <f t="shared" si="24"/>
        <v>0</v>
      </c>
      <c r="K182" s="131">
        <f t="shared" si="25"/>
        <v>1</v>
      </c>
      <c r="L182" s="118"/>
      <c r="M182" s="118"/>
      <c r="N182" s="118"/>
      <c r="O182" s="117"/>
    </row>
    <row r="183" spans="1:15" ht="12.75" customHeight="1">
      <c r="A183" s="123"/>
      <c r="B183" s="115" t="s">
        <v>79</v>
      </c>
      <c r="C183" s="116">
        <v>1</v>
      </c>
      <c r="D183" s="116" t="s">
        <v>295</v>
      </c>
      <c r="E183" s="116" t="s">
        <v>295</v>
      </c>
      <c r="F183" s="116">
        <v>0</v>
      </c>
      <c r="G183" s="116">
        <f t="shared" si="23"/>
        <v>0.5</v>
      </c>
      <c r="H183" s="117"/>
      <c r="I183" s="118"/>
      <c r="J183" s="131">
        <f t="shared" si="24"/>
        <v>0</v>
      </c>
      <c r="K183" s="131">
        <f t="shared" si="25"/>
        <v>1</v>
      </c>
      <c r="L183" s="118">
        <v>40268</v>
      </c>
      <c r="M183" s="118"/>
      <c r="N183" s="118"/>
      <c r="O183" s="117"/>
    </row>
    <row r="184" spans="1:15" ht="12.75" customHeight="1">
      <c r="A184" s="123"/>
      <c r="B184" s="115" t="s">
        <v>81</v>
      </c>
      <c r="C184" s="116" t="s">
        <v>295</v>
      </c>
      <c r="D184" s="116" t="s">
        <v>295</v>
      </c>
      <c r="E184" s="116" t="s">
        <v>295</v>
      </c>
      <c r="F184" s="116">
        <v>1</v>
      </c>
      <c r="G184" s="116">
        <f t="shared" si="23"/>
        <v>1</v>
      </c>
      <c r="H184" s="117"/>
      <c r="I184" s="118"/>
      <c r="J184" s="131">
        <f t="shared" si="24"/>
        <v>0</v>
      </c>
      <c r="K184" s="131">
        <f t="shared" si="25"/>
        <v>1</v>
      </c>
      <c r="L184" s="118">
        <v>40268</v>
      </c>
      <c r="M184" s="118"/>
      <c r="N184" s="118"/>
      <c r="O184" s="117" t="s">
        <v>87</v>
      </c>
    </row>
    <row r="185" spans="1:15" ht="12.75" customHeight="1">
      <c r="A185" s="123"/>
      <c r="B185" s="115" t="s">
        <v>80</v>
      </c>
      <c r="C185" s="116">
        <v>1</v>
      </c>
      <c r="D185" s="116" t="s">
        <v>295</v>
      </c>
      <c r="E185" s="116" t="s">
        <v>295</v>
      </c>
      <c r="F185" s="116">
        <v>0</v>
      </c>
      <c r="G185" s="116">
        <f t="shared" si="23"/>
        <v>0.5</v>
      </c>
      <c r="H185" s="117"/>
      <c r="I185" s="118"/>
      <c r="J185" s="156">
        <f t="shared" si="24"/>
        <v>0</v>
      </c>
      <c r="K185" s="156">
        <f t="shared" si="25"/>
        <v>1</v>
      </c>
      <c r="L185" s="118"/>
      <c r="M185" s="118"/>
      <c r="N185" s="118"/>
      <c r="O185" s="117"/>
    </row>
    <row r="187" spans="1:15">
      <c r="A187" s="147" t="s">
        <v>116</v>
      </c>
      <c r="B187" s="148"/>
      <c r="C187" s="149" t="str">
        <f>CONCATENATE(COUNTIF(C188:C205,1),"/",COUNT(C188:C205))</f>
        <v>0/0</v>
      </c>
      <c r="D187" s="149" t="str">
        <f>CONCATENATE(COUNTIF(D188:D205,1),"/",COUNT(D188:D205))</f>
        <v>0/0</v>
      </c>
      <c r="E187" s="149" t="str">
        <f>CONCATENATE(COUNTIF(E188:E205,1),"/",COUNT(E188:E205))</f>
        <v>0/0</v>
      </c>
      <c r="F187" s="149" t="str">
        <f>CONCATENATE(COUNTIF(F188:F205,1),"/",COUNT(F188:F205))</f>
        <v>0/18</v>
      </c>
      <c r="G187" s="149" t="str">
        <f t="shared" ref="G187" si="26">CONCATENATE(COUNTIF(G188:G205,1),"/",COUNT(G188:G205)-1)</f>
        <v>0/17</v>
      </c>
      <c r="H187" s="119"/>
      <c r="I187" s="118"/>
      <c r="J187" s="117"/>
      <c r="K187" s="117"/>
      <c r="L187" s="118"/>
      <c r="M187" s="118"/>
      <c r="N187" s="118"/>
      <c r="O187" s="117"/>
    </row>
    <row r="188" spans="1:15">
      <c r="A188" s="147"/>
      <c r="B188" s="115" t="s">
        <v>213</v>
      </c>
      <c r="C188" s="116" t="s">
        <v>295</v>
      </c>
      <c r="D188" s="116" t="s">
        <v>295</v>
      </c>
      <c r="E188" s="116" t="s">
        <v>295</v>
      </c>
      <c r="F188" s="116">
        <v>0</v>
      </c>
      <c r="G188" s="116">
        <f t="shared" ref="G188:G205" si="27">IF(SUM(C188:E188)=0,IF(F188="-","-",F188),IF(F188="-",SUM(C188:E188),(SUM(C188:E188)/2)+(F188/2)))</f>
        <v>0</v>
      </c>
      <c r="H188" s="119"/>
      <c r="I188" s="118"/>
      <c r="J188" s="117">
        <f t="shared" ref="J188:J205" si="28">IF(MAX(C188:F188)&lt;1,1,0)</f>
        <v>1</v>
      </c>
      <c r="K188" s="117">
        <f t="shared" ref="K188:K205" si="29">IF(C188=1,1,IF(D188=1,1,IF(E188=1,1,IF(F188=1,1,0))))</f>
        <v>0</v>
      </c>
      <c r="L188" s="118">
        <v>40390</v>
      </c>
      <c r="M188" s="118"/>
      <c r="N188" s="118"/>
      <c r="O188" s="117"/>
    </row>
    <row r="189" spans="1:15">
      <c r="A189" s="147"/>
      <c r="B189" s="115" t="s">
        <v>214</v>
      </c>
      <c r="C189" s="116" t="s">
        <v>295</v>
      </c>
      <c r="D189" s="116" t="s">
        <v>295</v>
      </c>
      <c r="E189" s="116" t="s">
        <v>295</v>
      </c>
      <c r="F189" s="116">
        <v>0</v>
      </c>
      <c r="G189" s="116">
        <f t="shared" si="27"/>
        <v>0</v>
      </c>
      <c r="H189" s="119"/>
      <c r="I189" s="118"/>
      <c r="J189" s="117">
        <f t="shared" si="28"/>
        <v>1</v>
      </c>
      <c r="K189" s="117">
        <f t="shared" si="29"/>
        <v>0</v>
      </c>
      <c r="L189" s="118">
        <v>40390</v>
      </c>
      <c r="M189" s="118"/>
      <c r="N189" s="118"/>
      <c r="O189" s="117"/>
    </row>
    <row r="190" spans="1:15">
      <c r="A190" s="147"/>
      <c r="B190" s="115" t="s">
        <v>244</v>
      </c>
      <c r="C190" s="116" t="s">
        <v>295</v>
      </c>
      <c r="D190" s="116" t="s">
        <v>295</v>
      </c>
      <c r="E190" s="116" t="s">
        <v>295</v>
      </c>
      <c r="F190" s="116">
        <v>0</v>
      </c>
      <c r="G190" s="116">
        <f t="shared" si="27"/>
        <v>0</v>
      </c>
      <c r="H190" s="119"/>
      <c r="I190" s="118"/>
      <c r="J190" s="117">
        <f t="shared" si="28"/>
        <v>1</v>
      </c>
      <c r="K190" s="117">
        <f t="shared" si="29"/>
        <v>0</v>
      </c>
      <c r="L190" s="118">
        <v>40390</v>
      </c>
      <c r="M190" s="118"/>
      <c r="N190" s="118"/>
      <c r="O190" s="117"/>
    </row>
    <row r="191" spans="1:15">
      <c r="A191" s="147"/>
      <c r="B191" s="115" t="s">
        <v>241</v>
      </c>
      <c r="C191" s="116" t="s">
        <v>295</v>
      </c>
      <c r="D191" s="116" t="s">
        <v>295</v>
      </c>
      <c r="E191" s="116" t="s">
        <v>295</v>
      </c>
      <c r="F191" s="116">
        <v>0</v>
      </c>
      <c r="G191" s="116">
        <f t="shared" si="27"/>
        <v>0</v>
      </c>
      <c r="H191" s="119"/>
      <c r="I191" s="118"/>
      <c r="J191" s="117">
        <f t="shared" si="28"/>
        <v>1</v>
      </c>
      <c r="K191" s="117">
        <f t="shared" si="29"/>
        <v>0</v>
      </c>
      <c r="L191" s="118">
        <v>40390</v>
      </c>
      <c r="M191" s="118"/>
      <c r="N191" s="118"/>
      <c r="O191" s="117"/>
    </row>
    <row r="192" spans="1:15">
      <c r="A192" s="147"/>
      <c r="B192" s="115" t="s">
        <v>249</v>
      </c>
      <c r="C192" s="116" t="s">
        <v>295</v>
      </c>
      <c r="D192" s="116" t="s">
        <v>295</v>
      </c>
      <c r="E192" s="116" t="s">
        <v>295</v>
      </c>
      <c r="F192" s="116">
        <v>0</v>
      </c>
      <c r="G192" s="116">
        <f t="shared" si="27"/>
        <v>0</v>
      </c>
      <c r="H192" s="119"/>
      <c r="I192" s="118"/>
      <c r="J192" s="117">
        <f t="shared" si="28"/>
        <v>1</v>
      </c>
      <c r="K192" s="117">
        <f t="shared" si="29"/>
        <v>0</v>
      </c>
      <c r="L192" s="118">
        <v>40390</v>
      </c>
      <c r="M192" s="118"/>
      <c r="N192" s="118"/>
      <c r="O192" s="117"/>
    </row>
    <row r="193" spans="1:15">
      <c r="A193" s="147"/>
      <c r="B193" s="115" t="s">
        <v>240</v>
      </c>
      <c r="C193" s="116" t="s">
        <v>295</v>
      </c>
      <c r="D193" s="116" t="s">
        <v>295</v>
      </c>
      <c r="E193" s="116" t="s">
        <v>295</v>
      </c>
      <c r="F193" s="116">
        <v>0</v>
      </c>
      <c r="G193" s="116">
        <f t="shared" si="27"/>
        <v>0</v>
      </c>
      <c r="H193" s="119"/>
      <c r="I193" s="118"/>
      <c r="J193" s="117">
        <f t="shared" si="28"/>
        <v>1</v>
      </c>
      <c r="K193" s="117">
        <f t="shared" si="29"/>
        <v>0</v>
      </c>
      <c r="L193" s="118">
        <v>40390</v>
      </c>
      <c r="M193" s="118"/>
      <c r="N193" s="118"/>
      <c r="O193" s="117"/>
    </row>
    <row r="194" spans="1:15">
      <c r="A194" s="147"/>
      <c r="B194" s="115" t="s">
        <v>247</v>
      </c>
      <c r="C194" s="116" t="s">
        <v>295</v>
      </c>
      <c r="D194" s="116" t="s">
        <v>295</v>
      </c>
      <c r="E194" s="116" t="s">
        <v>295</v>
      </c>
      <c r="F194" s="116">
        <v>0</v>
      </c>
      <c r="G194" s="116">
        <f t="shared" si="27"/>
        <v>0</v>
      </c>
      <c r="H194" s="119"/>
      <c r="I194" s="118"/>
      <c r="J194" s="117">
        <f t="shared" si="28"/>
        <v>1</v>
      </c>
      <c r="K194" s="117">
        <f t="shared" si="29"/>
        <v>0</v>
      </c>
      <c r="L194" s="118">
        <v>40390</v>
      </c>
      <c r="M194" s="118"/>
      <c r="N194" s="118"/>
      <c r="O194" s="117"/>
    </row>
    <row r="195" spans="1:15">
      <c r="A195" s="147"/>
      <c r="B195" s="115" t="s">
        <v>242</v>
      </c>
      <c r="C195" s="116" t="s">
        <v>295</v>
      </c>
      <c r="D195" s="116" t="s">
        <v>295</v>
      </c>
      <c r="E195" s="116" t="s">
        <v>295</v>
      </c>
      <c r="F195" s="116">
        <v>0</v>
      </c>
      <c r="G195" s="116">
        <f t="shared" si="27"/>
        <v>0</v>
      </c>
      <c r="H195" s="119"/>
      <c r="I195" s="118"/>
      <c r="J195" s="117">
        <f t="shared" si="28"/>
        <v>1</v>
      </c>
      <c r="K195" s="117">
        <f t="shared" si="29"/>
        <v>0</v>
      </c>
      <c r="L195" s="118">
        <v>40390</v>
      </c>
      <c r="M195" s="118"/>
      <c r="N195" s="118"/>
      <c r="O195" s="117"/>
    </row>
    <row r="196" spans="1:15">
      <c r="A196" s="147"/>
      <c r="B196" s="115" t="s">
        <v>78</v>
      </c>
      <c r="C196" s="116" t="s">
        <v>295</v>
      </c>
      <c r="D196" s="116" t="s">
        <v>295</v>
      </c>
      <c r="E196" s="116" t="s">
        <v>295</v>
      </c>
      <c r="F196" s="116">
        <v>0</v>
      </c>
      <c r="G196" s="116">
        <f t="shared" si="27"/>
        <v>0</v>
      </c>
      <c r="H196" s="119"/>
      <c r="I196" s="118"/>
      <c r="J196" s="117">
        <f t="shared" si="28"/>
        <v>1</v>
      </c>
      <c r="K196" s="117">
        <f t="shared" si="29"/>
        <v>0</v>
      </c>
      <c r="L196" s="118">
        <v>40390</v>
      </c>
      <c r="M196" s="118"/>
      <c r="N196" s="118"/>
      <c r="O196" s="117"/>
    </row>
    <row r="197" spans="1:15">
      <c r="A197" s="147"/>
      <c r="B197" s="115" t="s">
        <v>245</v>
      </c>
      <c r="C197" s="116" t="s">
        <v>295</v>
      </c>
      <c r="D197" s="116" t="s">
        <v>295</v>
      </c>
      <c r="E197" s="116" t="s">
        <v>295</v>
      </c>
      <c r="F197" s="116">
        <v>0</v>
      </c>
      <c r="G197" s="116">
        <f t="shared" si="27"/>
        <v>0</v>
      </c>
      <c r="H197" s="119"/>
      <c r="I197" s="118"/>
      <c r="J197" s="117">
        <f t="shared" si="28"/>
        <v>1</v>
      </c>
      <c r="K197" s="117">
        <f t="shared" si="29"/>
        <v>0</v>
      </c>
      <c r="L197" s="118">
        <v>40390</v>
      </c>
      <c r="M197" s="118"/>
      <c r="N197" s="118"/>
      <c r="O197" s="117"/>
    </row>
    <row r="198" spans="1:15">
      <c r="A198" s="147"/>
      <c r="B198" s="115" t="s">
        <v>243</v>
      </c>
      <c r="C198" s="116" t="s">
        <v>295</v>
      </c>
      <c r="D198" s="116" t="s">
        <v>295</v>
      </c>
      <c r="E198" s="116" t="s">
        <v>295</v>
      </c>
      <c r="F198" s="116">
        <v>0</v>
      </c>
      <c r="G198" s="116">
        <f t="shared" si="27"/>
        <v>0</v>
      </c>
      <c r="H198" s="119"/>
      <c r="I198" s="118"/>
      <c r="J198" s="117">
        <f t="shared" si="28"/>
        <v>1</v>
      </c>
      <c r="K198" s="117">
        <f t="shared" si="29"/>
        <v>0</v>
      </c>
      <c r="L198" s="118">
        <v>40390</v>
      </c>
      <c r="M198" s="118"/>
      <c r="N198" s="118"/>
      <c r="O198" s="117"/>
    </row>
    <row r="199" spans="1:15">
      <c r="A199" s="147"/>
      <c r="B199" s="115" t="s">
        <v>204</v>
      </c>
      <c r="C199" s="116" t="s">
        <v>295</v>
      </c>
      <c r="D199" s="116" t="s">
        <v>295</v>
      </c>
      <c r="E199" s="116" t="s">
        <v>295</v>
      </c>
      <c r="F199" s="116">
        <v>0</v>
      </c>
      <c r="G199" s="116">
        <f t="shared" si="27"/>
        <v>0</v>
      </c>
      <c r="H199" s="119"/>
      <c r="I199" s="118"/>
      <c r="J199" s="117">
        <f t="shared" si="28"/>
        <v>1</v>
      </c>
      <c r="K199" s="117">
        <f t="shared" si="29"/>
        <v>0</v>
      </c>
      <c r="L199" s="118">
        <v>40390</v>
      </c>
      <c r="M199" s="118"/>
      <c r="N199" s="118"/>
      <c r="O199" s="117"/>
    </row>
    <row r="200" spans="1:15">
      <c r="A200" s="147"/>
      <c r="B200" s="115" t="s">
        <v>220</v>
      </c>
      <c r="C200" s="116" t="s">
        <v>295</v>
      </c>
      <c r="D200" s="116" t="s">
        <v>295</v>
      </c>
      <c r="E200" s="116" t="s">
        <v>295</v>
      </c>
      <c r="F200" s="116">
        <v>0</v>
      </c>
      <c r="G200" s="116">
        <f t="shared" si="27"/>
        <v>0</v>
      </c>
      <c r="H200" s="119"/>
      <c r="I200" s="118"/>
      <c r="J200" s="117">
        <f t="shared" si="28"/>
        <v>1</v>
      </c>
      <c r="K200" s="117">
        <f t="shared" si="29"/>
        <v>0</v>
      </c>
      <c r="L200" s="118">
        <v>40390</v>
      </c>
      <c r="M200" s="118"/>
      <c r="N200" s="118"/>
      <c r="O200" s="117"/>
    </row>
    <row r="201" spans="1:15">
      <c r="A201" s="147"/>
      <c r="B201" s="115" t="s">
        <v>246</v>
      </c>
      <c r="C201" s="116" t="s">
        <v>295</v>
      </c>
      <c r="D201" s="116" t="s">
        <v>295</v>
      </c>
      <c r="E201" s="116" t="s">
        <v>295</v>
      </c>
      <c r="F201" s="116">
        <v>0</v>
      </c>
      <c r="G201" s="116">
        <f t="shared" si="27"/>
        <v>0</v>
      </c>
      <c r="H201" s="119"/>
      <c r="I201" s="118"/>
      <c r="J201" s="117">
        <f t="shared" si="28"/>
        <v>1</v>
      </c>
      <c r="K201" s="117">
        <f t="shared" si="29"/>
        <v>0</v>
      </c>
      <c r="L201" s="118">
        <v>40390</v>
      </c>
      <c r="M201" s="118"/>
      <c r="N201" s="118"/>
      <c r="O201" s="117"/>
    </row>
    <row r="202" spans="1:15">
      <c r="A202" s="147"/>
      <c r="B202" s="115" t="s">
        <v>218</v>
      </c>
      <c r="C202" s="116" t="s">
        <v>295</v>
      </c>
      <c r="D202" s="116" t="s">
        <v>295</v>
      </c>
      <c r="E202" s="116" t="s">
        <v>295</v>
      </c>
      <c r="F202" s="116">
        <v>0</v>
      </c>
      <c r="G202" s="116">
        <f t="shared" si="27"/>
        <v>0</v>
      </c>
      <c r="H202" s="119"/>
      <c r="I202" s="118"/>
      <c r="J202" s="117">
        <f t="shared" si="28"/>
        <v>1</v>
      </c>
      <c r="K202" s="117">
        <f t="shared" si="29"/>
        <v>0</v>
      </c>
      <c r="L202" s="118">
        <v>40390</v>
      </c>
      <c r="M202" s="118"/>
      <c r="N202" s="118"/>
      <c r="O202" s="117"/>
    </row>
    <row r="203" spans="1:15">
      <c r="A203" s="147"/>
      <c r="B203" s="115" t="s">
        <v>250</v>
      </c>
      <c r="C203" s="116" t="s">
        <v>295</v>
      </c>
      <c r="D203" s="116" t="s">
        <v>295</v>
      </c>
      <c r="E203" s="116" t="s">
        <v>295</v>
      </c>
      <c r="F203" s="116">
        <v>0</v>
      </c>
      <c r="G203" s="116">
        <f t="shared" si="27"/>
        <v>0</v>
      </c>
      <c r="H203" s="119"/>
      <c r="I203" s="118"/>
      <c r="J203" s="117">
        <f t="shared" si="28"/>
        <v>1</v>
      </c>
      <c r="K203" s="117">
        <f t="shared" si="29"/>
        <v>0</v>
      </c>
      <c r="L203" s="118">
        <v>40390</v>
      </c>
      <c r="M203" s="118"/>
      <c r="N203" s="118"/>
      <c r="O203" s="117"/>
    </row>
    <row r="204" spans="1:15">
      <c r="A204" s="147"/>
      <c r="B204" s="115" t="s">
        <v>225</v>
      </c>
      <c r="C204" s="116" t="s">
        <v>295</v>
      </c>
      <c r="D204" s="116" t="s">
        <v>295</v>
      </c>
      <c r="E204" s="116" t="s">
        <v>295</v>
      </c>
      <c r="F204" s="116">
        <v>0</v>
      </c>
      <c r="G204" s="116">
        <f t="shared" si="27"/>
        <v>0</v>
      </c>
      <c r="H204" s="119"/>
      <c r="I204" s="118"/>
      <c r="J204" s="117">
        <f t="shared" si="28"/>
        <v>1</v>
      </c>
      <c r="K204" s="117">
        <f t="shared" si="29"/>
        <v>0</v>
      </c>
      <c r="L204" s="118">
        <v>40390</v>
      </c>
      <c r="M204" s="118"/>
      <c r="N204" s="118"/>
      <c r="O204" s="117"/>
    </row>
    <row r="205" spans="1:15">
      <c r="A205" s="147"/>
      <c r="B205" s="115" t="s">
        <v>248</v>
      </c>
      <c r="C205" s="116" t="s">
        <v>295</v>
      </c>
      <c r="D205" s="116" t="s">
        <v>295</v>
      </c>
      <c r="E205" s="116" t="s">
        <v>295</v>
      </c>
      <c r="F205" s="116">
        <v>0</v>
      </c>
      <c r="G205" s="116">
        <f t="shared" si="27"/>
        <v>0</v>
      </c>
      <c r="H205" s="119"/>
      <c r="I205" s="118"/>
      <c r="J205" s="117">
        <f t="shared" si="28"/>
        <v>1</v>
      </c>
      <c r="K205" s="117">
        <f t="shared" si="29"/>
        <v>0</v>
      </c>
      <c r="L205" s="118">
        <v>40390</v>
      </c>
      <c r="M205" s="118"/>
      <c r="N205" s="118"/>
      <c r="O205" s="117"/>
    </row>
    <row r="207" spans="1:15">
      <c r="A207" s="147" t="s">
        <v>121</v>
      </c>
      <c r="B207" s="148"/>
      <c r="C207" s="149" t="str">
        <f>CONCATENATE(COUNTIF(C208:C222,1),"/",COUNT(C208:C222))</f>
        <v>0/0</v>
      </c>
      <c r="D207" s="149" t="str">
        <f t="shared" ref="D207:G207" si="30">CONCATENATE(COUNTIF(D208:D222,1),"/",COUNT(D208:D222))</f>
        <v>0/0</v>
      </c>
      <c r="E207" s="149" t="str">
        <f t="shared" si="30"/>
        <v>0/0</v>
      </c>
      <c r="F207" s="149" t="str">
        <f t="shared" si="30"/>
        <v>0/15</v>
      </c>
      <c r="G207" s="149" t="str">
        <f t="shared" si="30"/>
        <v>0/15</v>
      </c>
      <c r="H207" s="117"/>
      <c r="I207" s="118"/>
      <c r="J207" s="117"/>
      <c r="K207" s="117"/>
      <c r="L207" s="118"/>
      <c r="M207" s="118"/>
      <c r="N207" s="118"/>
      <c r="O207" s="117"/>
    </row>
    <row r="208" spans="1:15">
      <c r="A208" s="147"/>
      <c r="B208" s="115" t="s">
        <v>237</v>
      </c>
      <c r="C208" s="116" t="s">
        <v>295</v>
      </c>
      <c r="D208" s="116" t="s">
        <v>295</v>
      </c>
      <c r="E208" s="116" t="s">
        <v>295</v>
      </c>
      <c r="F208" s="116">
        <v>0</v>
      </c>
      <c r="G208" s="116">
        <f t="shared" ref="G208:G222" si="31">IF(SUM(C208:E208)=0,IF(F208="-","-",F208),IF(F208="-",SUM(C208:E208),(SUM(C208:E208)/2)+(F208/2)))</f>
        <v>0</v>
      </c>
      <c r="H208" s="117"/>
      <c r="I208" s="118"/>
      <c r="J208" s="117">
        <f t="shared" ref="J208:J222" si="32">IF(MAX(C208:F208)&lt;1,1,0)</f>
        <v>1</v>
      </c>
      <c r="K208" s="117">
        <f t="shared" ref="K208:K222" si="33">IF(C208=1,1,IF(D208=1,1,IF(E208=1,1,IF(F208=1,1,0))))</f>
        <v>0</v>
      </c>
      <c r="L208" s="118">
        <v>40359</v>
      </c>
      <c r="M208" s="118"/>
      <c r="N208" s="118"/>
      <c r="O208" s="117"/>
    </row>
    <row r="209" spans="1:15">
      <c r="A209" s="147"/>
      <c r="B209" s="115" t="s">
        <v>234</v>
      </c>
      <c r="C209" s="116" t="s">
        <v>295</v>
      </c>
      <c r="D209" s="116" t="s">
        <v>295</v>
      </c>
      <c r="E209" s="116" t="s">
        <v>295</v>
      </c>
      <c r="F209" s="116">
        <v>0</v>
      </c>
      <c r="G209" s="116">
        <f t="shared" si="31"/>
        <v>0</v>
      </c>
      <c r="H209" s="117"/>
      <c r="I209" s="118"/>
      <c r="J209" s="117">
        <f t="shared" si="32"/>
        <v>1</v>
      </c>
      <c r="K209" s="117">
        <f t="shared" si="33"/>
        <v>0</v>
      </c>
      <c r="L209" s="118">
        <v>40359</v>
      </c>
      <c r="M209" s="118"/>
      <c r="N209" s="118"/>
      <c r="O209" s="117"/>
    </row>
    <row r="210" spans="1:15">
      <c r="A210" s="147"/>
      <c r="B210" s="115" t="s">
        <v>231</v>
      </c>
      <c r="C210" s="116" t="s">
        <v>295</v>
      </c>
      <c r="D210" s="116" t="s">
        <v>295</v>
      </c>
      <c r="E210" s="116" t="s">
        <v>295</v>
      </c>
      <c r="F210" s="116">
        <v>0</v>
      </c>
      <c r="G210" s="116">
        <f t="shared" si="31"/>
        <v>0</v>
      </c>
      <c r="H210" s="117"/>
      <c r="I210" s="118"/>
      <c r="J210" s="117">
        <f t="shared" si="32"/>
        <v>1</v>
      </c>
      <c r="K210" s="117">
        <f t="shared" si="33"/>
        <v>0</v>
      </c>
      <c r="L210" s="118">
        <v>40359</v>
      </c>
      <c r="M210" s="118"/>
      <c r="N210" s="118"/>
      <c r="O210" s="117"/>
    </row>
    <row r="211" spans="1:15">
      <c r="A211" s="147"/>
      <c r="B211" s="115" t="s">
        <v>233</v>
      </c>
      <c r="C211" s="116" t="s">
        <v>295</v>
      </c>
      <c r="D211" s="116" t="s">
        <v>295</v>
      </c>
      <c r="E211" s="116" t="s">
        <v>295</v>
      </c>
      <c r="F211" s="116">
        <v>0</v>
      </c>
      <c r="G211" s="116">
        <f t="shared" si="31"/>
        <v>0</v>
      </c>
      <c r="H211" s="117"/>
      <c r="I211" s="118"/>
      <c r="J211" s="117">
        <f t="shared" si="32"/>
        <v>1</v>
      </c>
      <c r="K211" s="117">
        <f t="shared" si="33"/>
        <v>0</v>
      </c>
      <c r="L211" s="118">
        <v>40359</v>
      </c>
      <c r="M211" s="118"/>
      <c r="N211" s="118"/>
      <c r="O211" s="117"/>
    </row>
    <row r="212" spans="1:15">
      <c r="A212" s="147"/>
      <c r="B212" s="115" t="s">
        <v>235</v>
      </c>
      <c r="C212" s="116" t="s">
        <v>295</v>
      </c>
      <c r="D212" s="116" t="s">
        <v>295</v>
      </c>
      <c r="E212" s="116" t="s">
        <v>295</v>
      </c>
      <c r="F212" s="116">
        <v>0</v>
      </c>
      <c r="G212" s="116">
        <f t="shared" si="31"/>
        <v>0</v>
      </c>
      <c r="H212" s="117"/>
      <c r="I212" s="118"/>
      <c r="J212" s="117">
        <f t="shared" si="32"/>
        <v>1</v>
      </c>
      <c r="K212" s="117">
        <f t="shared" si="33"/>
        <v>0</v>
      </c>
      <c r="L212" s="118">
        <v>40359</v>
      </c>
      <c r="M212" s="118"/>
      <c r="N212" s="118"/>
      <c r="O212" s="117"/>
    </row>
    <row r="213" spans="1:15">
      <c r="A213" s="147"/>
      <c r="B213" s="115" t="s">
        <v>236</v>
      </c>
      <c r="C213" s="116" t="s">
        <v>295</v>
      </c>
      <c r="D213" s="116" t="s">
        <v>295</v>
      </c>
      <c r="E213" s="116" t="s">
        <v>295</v>
      </c>
      <c r="F213" s="116">
        <v>0</v>
      </c>
      <c r="G213" s="116">
        <f t="shared" si="31"/>
        <v>0</v>
      </c>
      <c r="H213" s="117"/>
      <c r="I213" s="118"/>
      <c r="J213" s="117">
        <f t="shared" si="32"/>
        <v>1</v>
      </c>
      <c r="K213" s="117">
        <f t="shared" si="33"/>
        <v>0</v>
      </c>
      <c r="L213" s="118">
        <v>40359</v>
      </c>
      <c r="M213" s="118"/>
      <c r="N213" s="118"/>
      <c r="O213" s="117"/>
    </row>
    <row r="214" spans="1:15">
      <c r="A214" s="147"/>
      <c r="B214" s="115" t="s">
        <v>229</v>
      </c>
      <c r="C214" s="116" t="s">
        <v>295</v>
      </c>
      <c r="D214" s="116" t="s">
        <v>295</v>
      </c>
      <c r="E214" s="116" t="s">
        <v>295</v>
      </c>
      <c r="F214" s="116">
        <v>0</v>
      </c>
      <c r="G214" s="116">
        <f t="shared" si="31"/>
        <v>0</v>
      </c>
      <c r="H214" s="117"/>
      <c r="I214" s="118"/>
      <c r="J214" s="117">
        <f t="shared" si="32"/>
        <v>1</v>
      </c>
      <c r="K214" s="117">
        <f t="shared" si="33"/>
        <v>0</v>
      </c>
      <c r="L214" s="118">
        <v>40359</v>
      </c>
      <c r="M214" s="118"/>
      <c r="N214" s="118"/>
      <c r="O214" s="117"/>
    </row>
    <row r="215" spans="1:15">
      <c r="A215" s="147"/>
      <c r="B215" s="115" t="s">
        <v>239</v>
      </c>
      <c r="C215" s="116" t="s">
        <v>295</v>
      </c>
      <c r="D215" s="116" t="s">
        <v>295</v>
      </c>
      <c r="E215" s="116" t="s">
        <v>295</v>
      </c>
      <c r="F215" s="116">
        <v>0</v>
      </c>
      <c r="G215" s="116">
        <f t="shared" si="31"/>
        <v>0</v>
      </c>
      <c r="H215" s="117"/>
      <c r="I215" s="118"/>
      <c r="J215" s="117">
        <f t="shared" si="32"/>
        <v>1</v>
      </c>
      <c r="K215" s="117">
        <f t="shared" si="33"/>
        <v>0</v>
      </c>
      <c r="L215" s="118">
        <v>40359</v>
      </c>
      <c r="M215" s="118"/>
      <c r="N215" s="118"/>
      <c r="O215" s="117"/>
    </row>
    <row r="216" spans="1:15">
      <c r="A216" s="147"/>
      <c r="B216" s="115" t="s">
        <v>238</v>
      </c>
      <c r="C216" s="116" t="s">
        <v>295</v>
      </c>
      <c r="D216" s="116" t="s">
        <v>295</v>
      </c>
      <c r="E216" s="116" t="s">
        <v>295</v>
      </c>
      <c r="F216" s="116">
        <v>0</v>
      </c>
      <c r="G216" s="116">
        <f t="shared" si="31"/>
        <v>0</v>
      </c>
      <c r="H216" s="117"/>
      <c r="I216" s="118"/>
      <c r="J216" s="117">
        <f t="shared" si="32"/>
        <v>1</v>
      </c>
      <c r="K216" s="117">
        <f t="shared" si="33"/>
        <v>0</v>
      </c>
      <c r="L216" s="118">
        <v>40359</v>
      </c>
      <c r="M216" s="118"/>
      <c r="N216" s="118"/>
      <c r="O216" s="117"/>
    </row>
    <row r="217" spans="1:15">
      <c r="A217" s="147"/>
      <c r="B217" s="115" t="s">
        <v>224</v>
      </c>
      <c r="C217" s="116" t="s">
        <v>295</v>
      </c>
      <c r="D217" s="116" t="s">
        <v>295</v>
      </c>
      <c r="E217" s="116" t="s">
        <v>295</v>
      </c>
      <c r="F217" s="116">
        <v>0</v>
      </c>
      <c r="G217" s="116">
        <f t="shared" si="31"/>
        <v>0</v>
      </c>
      <c r="H217" s="117"/>
      <c r="I217" s="118"/>
      <c r="J217" s="117">
        <f t="shared" si="32"/>
        <v>1</v>
      </c>
      <c r="K217" s="117">
        <f t="shared" si="33"/>
        <v>0</v>
      </c>
      <c r="L217" s="118">
        <v>40359</v>
      </c>
      <c r="M217" s="118"/>
      <c r="N217" s="118"/>
      <c r="O217" s="117"/>
    </row>
    <row r="218" spans="1:15">
      <c r="A218" s="147"/>
      <c r="B218" s="115" t="s">
        <v>226</v>
      </c>
      <c r="C218" s="116" t="s">
        <v>295</v>
      </c>
      <c r="D218" s="116" t="s">
        <v>295</v>
      </c>
      <c r="E218" s="116" t="s">
        <v>295</v>
      </c>
      <c r="F218" s="116">
        <v>0</v>
      </c>
      <c r="G218" s="116">
        <f t="shared" si="31"/>
        <v>0</v>
      </c>
      <c r="H218" s="117"/>
      <c r="I218" s="118"/>
      <c r="J218" s="117">
        <f t="shared" si="32"/>
        <v>1</v>
      </c>
      <c r="K218" s="117">
        <f t="shared" si="33"/>
        <v>0</v>
      </c>
      <c r="L218" s="118">
        <v>40359</v>
      </c>
      <c r="M218" s="118"/>
      <c r="N218" s="118"/>
      <c r="O218" s="117"/>
    </row>
    <row r="219" spans="1:15">
      <c r="A219" s="147"/>
      <c r="B219" s="115" t="s">
        <v>228</v>
      </c>
      <c r="C219" s="116" t="s">
        <v>295</v>
      </c>
      <c r="D219" s="116" t="s">
        <v>295</v>
      </c>
      <c r="E219" s="116" t="s">
        <v>295</v>
      </c>
      <c r="F219" s="116">
        <v>0</v>
      </c>
      <c r="G219" s="116">
        <f t="shared" si="31"/>
        <v>0</v>
      </c>
      <c r="H219" s="117"/>
      <c r="I219" s="118"/>
      <c r="J219" s="117">
        <f t="shared" si="32"/>
        <v>1</v>
      </c>
      <c r="K219" s="117">
        <f t="shared" si="33"/>
        <v>0</v>
      </c>
      <c r="L219" s="118">
        <v>40359</v>
      </c>
      <c r="M219" s="118"/>
      <c r="N219" s="118"/>
      <c r="O219" s="117"/>
    </row>
    <row r="220" spans="1:15">
      <c r="A220" s="147"/>
      <c r="B220" s="115" t="s">
        <v>227</v>
      </c>
      <c r="C220" s="116" t="s">
        <v>295</v>
      </c>
      <c r="D220" s="116" t="s">
        <v>295</v>
      </c>
      <c r="E220" s="116" t="s">
        <v>295</v>
      </c>
      <c r="F220" s="116">
        <v>0</v>
      </c>
      <c r="G220" s="116">
        <f t="shared" si="31"/>
        <v>0</v>
      </c>
      <c r="H220" s="117"/>
      <c r="I220" s="118"/>
      <c r="J220" s="117">
        <f t="shared" si="32"/>
        <v>1</v>
      </c>
      <c r="K220" s="117">
        <f t="shared" si="33"/>
        <v>0</v>
      </c>
      <c r="L220" s="118">
        <v>40359</v>
      </c>
      <c r="M220" s="118"/>
      <c r="N220" s="118"/>
      <c r="O220" s="117"/>
    </row>
    <row r="221" spans="1:15">
      <c r="A221" s="147"/>
      <c r="B221" s="115" t="s">
        <v>232</v>
      </c>
      <c r="C221" s="116" t="s">
        <v>295</v>
      </c>
      <c r="D221" s="116" t="s">
        <v>295</v>
      </c>
      <c r="E221" s="116" t="s">
        <v>295</v>
      </c>
      <c r="F221" s="116">
        <v>0</v>
      </c>
      <c r="G221" s="116">
        <f t="shared" si="31"/>
        <v>0</v>
      </c>
      <c r="H221" s="117"/>
      <c r="I221" s="118"/>
      <c r="J221" s="117">
        <f t="shared" si="32"/>
        <v>1</v>
      </c>
      <c r="K221" s="117">
        <f t="shared" si="33"/>
        <v>0</v>
      </c>
      <c r="L221" s="118">
        <v>40359</v>
      </c>
      <c r="M221" s="118"/>
      <c r="N221" s="118"/>
      <c r="O221" s="117"/>
    </row>
    <row r="222" spans="1:15">
      <c r="A222" s="147"/>
      <c r="B222" s="115" t="s">
        <v>230</v>
      </c>
      <c r="C222" s="116" t="s">
        <v>295</v>
      </c>
      <c r="D222" s="116" t="s">
        <v>295</v>
      </c>
      <c r="E222" s="116" t="s">
        <v>295</v>
      </c>
      <c r="F222" s="116">
        <v>0</v>
      </c>
      <c r="G222" s="116">
        <f t="shared" si="31"/>
        <v>0</v>
      </c>
      <c r="H222" s="117"/>
      <c r="I222" s="118"/>
      <c r="J222" s="117">
        <f t="shared" si="32"/>
        <v>1</v>
      </c>
      <c r="K222" s="117">
        <f t="shared" si="33"/>
        <v>0</v>
      </c>
      <c r="L222" s="118">
        <v>40359</v>
      </c>
      <c r="M222" s="118"/>
      <c r="N222" s="118"/>
      <c r="O222" s="117"/>
    </row>
    <row r="224" spans="1:15">
      <c r="A224" s="147" t="s">
        <v>106</v>
      </c>
      <c r="B224" s="148"/>
      <c r="C224" s="149" t="str">
        <f>CONCATENATE(COUNTIF(C236:C236,1),"/",COUNT(C236:C236))</f>
        <v>0/0</v>
      </c>
      <c r="D224" s="149" t="str">
        <f>CONCATENATE(COUNTIF(D236:D236,1),"/",COUNT(D236:D236))</f>
        <v>0/0</v>
      </c>
      <c r="E224" s="149" t="str">
        <f>CONCATENATE(COUNTIF(E236:E236,1),"/",COUNT(E236:E236))</f>
        <v>0/0</v>
      </c>
      <c r="F224" s="149" t="str">
        <f>CONCATENATE(COUNTIF(F236:F236,1),"/",COUNT(F236:F236))</f>
        <v>0/1</v>
      </c>
      <c r="G224" s="149" t="str">
        <f>CONCATENATE(COUNTIF(G236:G236,1),"/",COUNT(G236:G236))</f>
        <v>0/1</v>
      </c>
      <c r="H224" s="117"/>
      <c r="I224" s="118"/>
      <c r="J224" s="118"/>
      <c r="K224" s="117"/>
      <c r="L224" s="118"/>
      <c r="M224" s="118"/>
      <c r="N224" s="118"/>
      <c r="O224" s="117" t="s">
        <v>328</v>
      </c>
    </row>
    <row r="225" spans="1:15">
      <c r="A225" s="147"/>
      <c r="B225" s="115" t="s">
        <v>384</v>
      </c>
      <c r="C225" s="149" t="s">
        <v>295</v>
      </c>
      <c r="D225" s="149" t="s">
        <v>295</v>
      </c>
      <c r="E225" s="149" t="s">
        <v>295</v>
      </c>
      <c r="F225" s="116">
        <v>0</v>
      </c>
      <c r="G225" s="116">
        <f t="shared" ref="G225:G236" si="34">IF(SUM(C225:E225)=0,IF(F225="-","-",F225),IF(F225="-",SUM(C225:E225),(SUM(C225:E225)/2)+(F225/2)))</f>
        <v>0</v>
      </c>
      <c r="H225" s="164"/>
      <c r="I225" s="141"/>
      <c r="J225" s="330"/>
      <c r="K225" s="156"/>
      <c r="L225" s="141"/>
      <c r="M225" s="141"/>
      <c r="N225" s="141"/>
      <c r="O225" s="164"/>
    </row>
    <row r="226" spans="1:15">
      <c r="A226" s="147"/>
      <c r="B226" s="115" t="s">
        <v>383</v>
      </c>
      <c r="C226" s="149" t="s">
        <v>295</v>
      </c>
      <c r="D226" s="149" t="s">
        <v>295</v>
      </c>
      <c r="E226" s="149" t="s">
        <v>295</v>
      </c>
      <c r="F226" s="116">
        <v>0</v>
      </c>
      <c r="G226" s="116">
        <f t="shared" si="34"/>
        <v>0</v>
      </c>
      <c r="H226" s="164"/>
      <c r="I226" s="141"/>
      <c r="J226" s="330"/>
      <c r="K226" s="156"/>
      <c r="L226" s="141"/>
      <c r="M226" s="141"/>
      <c r="N226" s="141"/>
      <c r="O226" s="164"/>
    </row>
    <row r="227" spans="1:15">
      <c r="A227" s="147"/>
      <c r="B227" s="115" t="s">
        <v>385</v>
      </c>
      <c r="C227" s="149" t="s">
        <v>295</v>
      </c>
      <c r="D227" s="149" t="s">
        <v>295</v>
      </c>
      <c r="E227" s="149" t="s">
        <v>295</v>
      </c>
      <c r="F227" s="116">
        <v>0</v>
      </c>
      <c r="G227" s="116">
        <f t="shared" si="34"/>
        <v>0</v>
      </c>
      <c r="H227" s="164"/>
      <c r="I227" s="141"/>
      <c r="J227" s="330"/>
      <c r="K227" s="156"/>
      <c r="L227" s="141"/>
      <c r="M227" s="141"/>
      <c r="N227" s="141"/>
      <c r="O227" s="164"/>
    </row>
    <row r="228" spans="1:15">
      <c r="A228" s="147"/>
      <c r="B228" s="115" t="s">
        <v>386</v>
      </c>
      <c r="C228" s="149" t="s">
        <v>295</v>
      </c>
      <c r="D228" s="149" t="s">
        <v>295</v>
      </c>
      <c r="E228" s="149" t="s">
        <v>295</v>
      </c>
      <c r="F228" s="116">
        <v>0</v>
      </c>
      <c r="G228" s="116">
        <f t="shared" si="34"/>
        <v>0</v>
      </c>
      <c r="H228" s="164"/>
      <c r="I228" s="141"/>
      <c r="J228" s="330"/>
      <c r="K228" s="156"/>
      <c r="L228" s="141"/>
      <c r="M228" s="141"/>
      <c r="N228" s="141"/>
      <c r="O228" s="164"/>
    </row>
    <row r="229" spans="1:15">
      <c r="A229" s="147"/>
      <c r="B229" s="115" t="s">
        <v>387</v>
      </c>
      <c r="C229" s="149" t="s">
        <v>295</v>
      </c>
      <c r="D229" s="149" t="s">
        <v>295</v>
      </c>
      <c r="E229" s="149" t="s">
        <v>295</v>
      </c>
      <c r="F229" s="116">
        <v>0</v>
      </c>
      <c r="G229" s="116">
        <f t="shared" si="34"/>
        <v>0</v>
      </c>
      <c r="H229" s="164"/>
      <c r="I229" s="141"/>
      <c r="J229" s="330"/>
      <c r="K229" s="156"/>
      <c r="L229" s="141"/>
      <c r="M229" s="141"/>
      <c r="N229" s="141"/>
      <c r="O229" s="164"/>
    </row>
    <row r="230" spans="1:15">
      <c r="A230" s="147"/>
      <c r="B230" s="115" t="s">
        <v>388</v>
      </c>
      <c r="C230" s="149" t="s">
        <v>295</v>
      </c>
      <c r="D230" s="149" t="s">
        <v>295</v>
      </c>
      <c r="E230" s="149" t="s">
        <v>295</v>
      </c>
      <c r="F230" s="116">
        <v>0</v>
      </c>
      <c r="G230" s="116">
        <f t="shared" si="34"/>
        <v>0</v>
      </c>
      <c r="H230" s="164"/>
      <c r="I230" s="141"/>
      <c r="J230" s="330"/>
      <c r="K230" s="156"/>
      <c r="L230" s="141"/>
      <c r="M230" s="141"/>
      <c r="N230" s="141"/>
      <c r="O230" s="164"/>
    </row>
    <row r="231" spans="1:15">
      <c r="A231" s="147"/>
      <c r="B231" s="115" t="s">
        <v>389</v>
      </c>
      <c r="C231" s="149" t="s">
        <v>295</v>
      </c>
      <c r="D231" s="149" t="s">
        <v>295</v>
      </c>
      <c r="E231" s="149" t="s">
        <v>295</v>
      </c>
      <c r="F231" s="116">
        <v>0</v>
      </c>
      <c r="G231" s="116">
        <f t="shared" si="34"/>
        <v>0</v>
      </c>
      <c r="H231" s="164"/>
      <c r="I231" s="141"/>
      <c r="J231" s="330"/>
      <c r="K231" s="156"/>
      <c r="L231" s="141"/>
      <c r="M231" s="141"/>
      <c r="N231" s="141"/>
      <c r="O231" s="164"/>
    </row>
    <row r="232" spans="1:15">
      <c r="A232" s="147"/>
      <c r="B232" s="115" t="s">
        <v>390</v>
      </c>
      <c r="C232" s="149" t="s">
        <v>295</v>
      </c>
      <c r="D232" s="149" t="s">
        <v>295</v>
      </c>
      <c r="E232" s="149" t="s">
        <v>295</v>
      </c>
      <c r="F232" s="116">
        <v>0</v>
      </c>
      <c r="G232" s="116">
        <f t="shared" si="34"/>
        <v>0</v>
      </c>
      <c r="H232" s="164"/>
      <c r="I232" s="141"/>
      <c r="J232" s="330"/>
      <c r="K232" s="156"/>
      <c r="L232" s="141"/>
      <c r="M232" s="141"/>
      <c r="N232" s="141"/>
      <c r="O232" s="164"/>
    </row>
    <row r="233" spans="1:15">
      <c r="A233" s="147"/>
      <c r="B233" s="115" t="s">
        <v>391</v>
      </c>
      <c r="C233" s="149" t="s">
        <v>295</v>
      </c>
      <c r="D233" s="149" t="s">
        <v>295</v>
      </c>
      <c r="E233" s="149" t="s">
        <v>295</v>
      </c>
      <c r="F233" s="116">
        <v>0</v>
      </c>
      <c r="G233" s="116">
        <f t="shared" si="34"/>
        <v>0</v>
      </c>
      <c r="H233" s="164"/>
      <c r="I233" s="141"/>
      <c r="J233" s="330"/>
      <c r="K233" s="156"/>
      <c r="L233" s="141"/>
      <c r="M233" s="141"/>
      <c r="N233" s="141"/>
      <c r="O233" s="164"/>
    </row>
    <row r="234" spans="1:15">
      <c r="A234" s="147"/>
      <c r="B234" s="115" t="s">
        <v>392</v>
      </c>
      <c r="C234" s="149" t="s">
        <v>295</v>
      </c>
      <c r="D234" s="149" t="s">
        <v>295</v>
      </c>
      <c r="E234" s="149" t="s">
        <v>295</v>
      </c>
      <c r="F234" s="116">
        <v>0</v>
      </c>
      <c r="G234" s="116">
        <f t="shared" si="34"/>
        <v>0</v>
      </c>
      <c r="H234" s="164"/>
      <c r="I234" s="141"/>
      <c r="J234" s="330"/>
      <c r="K234" s="156"/>
      <c r="L234" s="141"/>
      <c r="M234" s="141"/>
      <c r="N234" s="141"/>
      <c r="O234" s="164"/>
    </row>
    <row r="235" spans="1:15">
      <c r="A235" s="147"/>
      <c r="B235" s="115" t="s">
        <v>393</v>
      </c>
      <c r="C235" s="149" t="s">
        <v>295</v>
      </c>
      <c r="D235" s="149" t="s">
        <v>295</v>
      </c>
      <c r="E235" s="149" t="s">
        <v>295</v>
      </c>
      <c r="F235" s="116">
        <v>0</v>
      </c>
      <c r="G235" s="116">
        <f t="shared" si="34"/>
        <v>0</v>
      </c>
      <c r="H235" s="164"/>
      <c r="I235" s="141"/>
      <c r="J235" s="330"/>
      <c r="K235" s="156"/>
      <c r="L235" s="141"/>
      <c r="M235" s="141"/>
      <c r="N235" s="141"/>
      <c r="O235" s="164"/>
    </row>
    <row r="236" spans="1:15" ht="12.75" customHeight="1">
      <c r="A236" s="123"/>
      <c r="B236" s="115"/>
      <c r="C236" s="116" t="s">
        <v>295</v>
      </c>
      <c r="D236" s="149" t="s">
        <v>295</v>
      </c>
      <c r="E236" s="116" t="s">
        <v>295</v>
      </c>
      <c r="F236" s="116">
        <v>0</v>
      </c>
      <c r="G236" s="116">
        <f t="shared" si="34"/>
        <v>0</v>
      </c>
      <c r="H236" s="164"/>
      <c r="I236" s="141"/>
      <c r="J236" s="156">
        <f>IF(MAX(C236:F236)&lt;1,1,0)</f>
        <v>1</v>
      </c>
      <c r="K236" s="156">
        <f>IF(C236=1,1,IF(D236=1,1,IF(E236=1,1,IF(F236=1,1,0))))</f>
        <v>0</v>
      </c>
      <c r="L236" s="141"/>
      <c r="M236" s="141"/>
      <c r="N236" s="141"/>
      <c r="O236" s="164"/>
    </row>
    <row r="237" spans="1:15">
      <c r="J237" s="156"/>
      <c r="K237" s="156"/>
    </row>
    <row r="238" spans="1:15">
      <c r="A238" s="147" t="s">
        <v>122</v>
      </c>
      <c r="B238" s="148"/>
      <c r="C238" s="149" t="str">
        <f>CONCATENATE(COUNTIF(C239:C239,1),"/",COUNT(C239:C239))</f>
        <v>0/0</v>
      </c>
      <c r="D238" s="149" t="str">
        <f>CONCATENATE(COUNTIF(D239:D239,1),"/",COUNT(D239:D239))</f>
        <v>0/0</v>
      </c>
      <c r="E238" s="149" t="str">
        <f>CONCATENATE(COUNTIF(E239:E239,1),"/",COUNT(E239:E239))</f>
        <v>0/0</v>
      </c>
      <c r="F238" s="149" t="str">
        <f>CONCATENATE(COUNTIF(F239:F239,1),"/",COUNT(F239:F239))</f>
        <v>0/0</v>
      </c>
      <c r="G238" s="149" t="str">
        <f>CONCATENATE(COUNTIF(G239:G239,1),"/",COUNT(G239:G239))</f>
        <v>0/0</v>
      </c>
      <c r="H238" s="117"/>
      <c r="I238" s="118"/>
      <c r="J238" s="118"/>
      <c r="K238" s="117"/>
      <c r="L238" s="118"/>
      <c r="M238" s="118"/>
      <c r="N238" s="118"/>
      <c r="O238" s="117"/>
    </row>
    <row r="239" spans="1:15" ht="12.75" customHeight="1">
      <c r="A239" s="123"/>
      <c r="B239" s="115"/>
      <c r="C239" s="116" t="s">
        <v>295</v>
      </c>
      <c r="D239" s="116" t="s">
        <v>295</v>
      </c>
      <c r="E239" s="116" t="s">
        <v>295</v>
      </c>
      <c r="F239" s="116" t="s">
        <v>295</v>
      </c>
      <c r="G239" s="116" t="str">
        <f>IF(SUM(C239:E239)=0,IF(F239="-","-",F239),IF(F239="-",SUM(C239:E239),(SUM(C239:E239)/2)+(F239/2)))</f>
        <v>-</v>
      </c>
      <c r="H239" s="164"/>
      <c r="I239" s="141"/>
      <c r="J239" s="156">
        <f>IF(MAX(C239:F239)&lt;1,1,0)</f>
        <v>1</v>
      </c>
      <c r="K239" s="156">
        <f>IF(C239=1,1,IF(D239=1,1,IF(E239=1,1,IF(F239=1,1,0))))</f>
        <v>0</v>
      </c>
      <c r="L239" s="141"/>
      <c r="M239" s="141"/>
      <c r="N239" s="141"/>
      <c r="O239" s="164"/>
    </row>
    <row r="241" spans="1:15">
      <c r="A241" s="147" t="s">
        <v>123</v>
      </c>
      <c r="B241" s="148"/>
      <c r="C241" s="149" t="str">
        <f>CONCATENATE(COUNTIF(C242:C242,1),"/",COUNT(C242:C242))</f>
        <v>0/0</v>
      </c>
      <c r="D241" s="149" t="str">
        <f>CONCATENATE(COUNTIF(D242:D242,1),"/",COUNT(D242:D242))</f>
        <v>0/0</v>
      </c>
      <c r="E241" s="149" t="str">
        <f>CONCATENATE(COUNTIF(E242:E242,1),"/",COUNT(E242:E242))</f>
        <v>0/0</v>
      </c>
      <c r="F241" s="149" t="str">
        <f>CONCATENATE(COUNTIF(F242:F242,1),"/",COUNT(F242:F242))</f>
        <v>0/0</v>
      </c>
      <c r="G241" s="149" t="str">
        <f>CONCATENATE(COUNTIF(G242:G242,1),"/",COUNT(G242:G242))</f>
        <v>0/0</v>
      </c>
      <c r="H241" s="117"/>
      <c r="I241" s="118"/>
      <c r="J241" s="118"/>
      <c r="K241" s="117"/>
      <c r="L241" s="118"/>
      <c r="M241" s="118"/>
      <c r="N241" s="118"/>
      <c r="O241" s="117"/>
    </row>
    <row r="242" spans="1:15" ht="12.75" customHeight="1">
      <c r="A242" s="123"/>
      <c r="B242" s="115"/>
      <c r="C242" s="116" t="s">
        <v>295</v>
      </c>
      <c r="D242" s="116" t="s">
        <v>295</v>
      </c>
      <c r="E242" s="116" t="s">
        <v>295</v>
      </c>
      <c r="F242" s="116" t="s">
        <v>295</v>
      </c>
      <c r="G242" s="116" t="str">
        <f>IF(SUM(C242:E242)=0,IF(F242="-","-",F242),IF(F242="-",SUM(C242:E242),(SUM(C242:E242)/2)+(F242/2)))</f>
        <v>-</v>
      </c>
      <c r="H242" s="164"/>
      <c r="I242" s="141"/>
      <c r="J242" s="156">
        <f>IF(MAX(C242:F242)&lt;1,1,0)</f>
        <v>1</v>
      </c>
      <c r="K242" s="156">
        <f>IF(C242=1,1,IF(D242=1,1,IF(E242=1,1,IF(F242=1,1,0))))</f>
        <v>0</v>
      </c>
      <c r="L242" s="141"/>
      <c r="M242" s="141"/>
      <c r="N242" s="141"/>
      <c r="O242" s="164"/>
    </row>
    <row r="251" spans="1:15" collapsed="1"/>
  </sheetData>
  <sortState ref="A163:S180">
    <sortCondition ref="L163:L180"/>
    <sortCondition ref="G163:G180"/>
    <sortCondition ref="B163:B180"/>
  </sortState>
  <mergeCells count="10">
    <mergeCell ref="A1:B2"/>
    <mergeCell ref="H1:H2"/>
    <mergeCell ref="C1:G1"/>
    <mergeCell ref="O1:O2"/>
    <mergeCell ref="I1:I2"/>
    <mergeCell ref="L1:L2"/>
    <mergeCell ref="M1:M2"/>
    <mergeCell ref="N1:N2"/>
    <mergeCell ref="J1:J2"/>
    <mergeCell ref="K1:K2"/>
  </mergeCells>
  <pageMargins left="0.25" right="0" top="0.75" bottom="0.75" header="0.3" footer="0.3"/>
  <pageSetup paperSize="5" scale="64" fitToHeight="100" orientation="landscape" r:id="rId1"/>
  <headerFooter>
    <oddHeader>&amp;A</oddHeader>
    <oddFooter>&amp;L&amp;D&amp;RPage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Z8"/>
  <sheetViews>
    <sheetView view="pageLayout" zoomScaleNormal="100" workbookViewId="0">
      <selection activeCell="D5" sqref="D5"/>
    </sheetView>
  </sheetViews>
  <sheetFormatPr defaultRowHeight="15"/>
  <cols>
    <col min="1" max="1" width="2.7109375" customWidth="1"/>
    <col min="2" max="2" width="25.7109375" customWidth="1"/>
  </cols>
  <sheetData>
    <row r="1" spans="1:26" s="49" customFormat="1" ht="12.75">
      <c r="A1" s="299" t="s">
        <v>132</v>
      </c>
      <c r="B1" s="300"/>
      <c r="C1" s="279" t="s">
        <v>145</v>
      </c>
      <c r="D1" s="281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s="49" customFormat="1" ht="12.75">
      <c r="A2" s="301"/>
      <c r="B2" s="302"/>
      <c r="C2" s="54" t="s">
        <v>146</v>
      </c>
      <c r="D2" s="72" t="s">
        <v>147</v>
      </c>
    </row>
    <row r="3" spans="1:26" s="48" customFormat="1" ht="12.75">
      <c r="A3" s="321" t="s">
        <v>126</v>
      </c>
      <c r="B3" s="321"/>
      <c r="C3" s="324"/>
      <c r="D3" s="325"/>
    </row>
    <row r="4" spans="1:26" s="48" customFormat="1" ht="12.75">
      <c r="A4" s="58"/>
      <c r="B4" s="59" t="s">
        <v>143</v>
      </c>
      <c r="C4" s="47">
        <v>0</v>
      </c>
      <c r="D4" s="56">
        <v>0</v>
      </c>
    </row>
    <row r="5" spans="1:26" s="48" customFormat="1" ht="12.75">
      <c r="A5" s="58"/>
      <c r="B5" s="59" t="s">
        <v>144</v>
      </c>
      <c r="C5" s="47">
        <v>0</v>
      </c>
      <c r="D5" s="56">
        <v>0</v>
      </c>
    </row>
    <row r="6" spans="1:26" s="48" customFormat="1" ht="12.75">
      <c r="A6" s="322" t="s">
        <v>33</v>
      </c>
      <c r="B6" s="323"/>
      <c r="C6" s="326"/>
      <c r="D6" s="327"/>
    </row>
    <row r="7" spans="1:26" s="48" customFormat="1" ht="12.75">
      <c r="A7" s="58"/>
      <c r="B7" s="59" t="s">
        <v>143</v>
      </c>
      <c r="C7" s="47">
        <v>0</v>
      </c>
      <c r="D7" s="56">
        <v>0</v>
      </c>
    </row>
    <row r="8" spans="1:26" s="48" customFormat="1" ht="12.75">
      <c r="A8" s="58"/>
      <c r="B8" s="59" t="s">
        <v>144</v>
      </c>
      <c r="C8" s="47">
        <v>0</v>
      </c>
      <c r="D8" s="56">
        <v>0</v>
      </c>
    </row>
  </sheetData>
  <mergeCells count="6">
    <mergeCell ref="A3:B3"/>
    <mergeCell ref="A6:B6"/>
    <mergeCell ref="A1:B2"/>
    <mergeCell ref="C1:D1"/>
    <mergeCell ref="C3:D3"/>
    <mergeCell ref="C6:D6"/>
  </mergeCells>
  <pageMargins left="0.25" right="0.25" top="0.75" bottom="0.75" header="0.3" footer="0.3"/>
  <pageSetup paperSize="5" orientation="landscape" r:id="rId1"/>
  <headerFooter>
    <oddHeader>&amp;C&amp;A</oddHeader>
    <oddFooter>&amp;L&amp;D&amp;RPage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B13"/>
  <sheetViews>
    <sheetView view="pageLayout" zoomScaleNormal="100" workbookViewId="0">
      <selection activeCell="D5" sqref="D5"/>
    </sheetView>
  </sheetViews>
  <sheetFormatPr defaultRowHeight="12.75"/>
  <cols>
    <col min="1" max="1" width="25.7109375" style="1" customWidth="1"/>
    <col min="2" max="2" width="7.28515625" style="62" customWidth="1"/>
    <col min="3" max="16384" width="9.140625" style="1"/>
  </cols>
  <sheetData>
    <row r="1" spans="1:2">
      <c r="A1" s="73" t="s">
        <v>6</v>
      </c>
      <c r="B1" s="74" t="s">
        <v>2</v>
      </c>
    </row>
    <row r="2" spans="1:2">
      <c r="A2" s="3" t="s">
        <v>159</v>
      </c>
      <c r="B2" s="60">
        <f>Implementation.OLD!G2</f>
        <v>0.2</v>
      </c>
    </row>
    <row r="3" spans="1:2">
      <c r="A3" s="3" t="s">
        <v>149</v>
      </c>
      <c r="B3" s="60">
        <f>Implementation.OLD!G8</f>
        <v>0.9</v>
      </c>
    </row>
    <row r="4" spans="1:2">
      <c r="A4" s="3" t="s">
        <v>160</v>
      </c>
      <c r="B4" s="60">
        <f>Implementation.OLD!G12</f>
        <v>0.95</v>
      </c>
    </row>
    <row r="5" spans="1:2">
      <c r="A5" s="3" t="s">
        <v>151</v>
      </c>
      <c r="B5" s="60">
        <f>Implementation.OLD!G17</f>
        <v>0</v>
      </c>
    </row>
    <row r="6" spans="1:2">
      <c r="A6" s="3" t="s">
        <v>152</v>
      </c>
      <c r="B6" s="60">
        <f>Implementation.OLD!G20</f>
        <v>0</v>
      </c>
    </row>
    <row r="7" spans="1:2">
      <c r="A7" s="3" t="s">
        <v>107</v>
      </c>
      <c r="B7" s="60">
        <f>Implementation.OLD!G23</f>
        <v>0</v>
      </c>
    </row>
    <row r="8" spans="1:2">
      <c r="A8" s="3" t="s">
        <v>153</v>
      </c>
      <c r="B8" s="60">
        <f>Implementation.OLD!G26</f>
        <v>0</v>
      </c>
    </row>
    <row r="9" spans="1:2">
      <c r="A9" s="3" t="s">
        <v>154</v>
      </c>
      <c r="B9" s="60">
        <f>Implementation.OLD!G29</f>
        <v>0</v>
      </c>
    </row>
    <row r="10" spans="1:2">
      <c r="A10" s="3" t="s">
        <v>161</v>
      </c>
      <c r="B10" s="60">
        <f>Implementation.OLD!G32</f>
        <v>0</v>
      </c>
    </row>
    <row r="11" spans="1:2">
      <c r="A11" s="3" t="s">
        <v>156</v>
      </c>
      <c r="B11" s="60">
        <f>Implementation.OLD!G34</f>
        <v>0</v>
      </c>
    </row>
    <row r="12" spans="1:2">
      <c r="A12" s="3" t="s">
        <v>162</v>
      </c>
      <c r="B12" s="60">
        <f>Implementation.OLD!G36</f>
        <v>0</v>
      </c>
    </row>
    <row r="13" spans="1:2">
      <c r="A13" s="61"/>
      <c r="B13" s="60">
        <f>SUM(B2:B12)/COUNTA(B2:B12)</f>
        <v>0.18636363636363634</v>
      </c>
    </row>
  </sheetData>
  <pageMargins left="0.25" right="0.25" top="0.75" bottom="0.75" header="0.3" footer="0.3"/>
  <pageSetup paperSize="5" orientation="landscape" r:id="rId1"/>
  <headerFooter>
    <oddHeader>&amp;C&amp;A</oddHeader>
    <oddFooter>&amp;L&amp;D&amp;RPage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:BL54"/>
  <sheetViews>
    <sheetView view="pageLayout" topLeftCell="A44" zoomScaleNormal="100" workbookViewId="0">
      <selection activeCell="B47" sqref="B47"/>
    </sheetView>
  </sheetViews>
  <sheetFormatPr defaultColWidth="9.140625" defaultRowHeight="12.75" outlineLevelRow="1"/>
  <cols>
    <col min="1" max="1" width="2.5703125" style="15" customWidth="1"/>
    <col min="2" max="2" width="31.85546875" style="15" customWidth="1"/>
    <col min="3" max="3" width="6.140625" style="15" customWidth="1"/>
    <col min="4" max="4" width="9.7109375" style="35" customWidth="1"/>
    <col min="5" max="5" width="64" style="15" customWidth="1"/>
    <col min="6" max="6" width="11.85546875" style="15" customWidth="1"/>
    <col min="7" max="7" width="10.42578125" style="35" customWidth="1"/>
    <col min="8" max="64" width="9.140625" style="22"/>
    <col min="65" max="16384" width="9.140625" style="15"/>
  </cols>
  <sheetData>
    <row r="1" spans="1:7" ht="38.25">
      <c r="A1" s="328" t="s">
        <v>19</v>
      </c>
      <c r="B1" s="329"/>
      <c r="C1" s="75" t="s">
        <v>18</v>
      </c>
      <c r="D1" s="76" t="s">
        <v>118</v>
      </c>
      <c r="E1" s="75" t="s">
        <v>20</v>
      </c>
      <c r="F1" s="76" t="s">
        <v>119</v>
      </c>
      <c r="G1" s="77" t="s">
        <v>120</v>
      </c>
    </row>
    <row r="2" spans="1:7">
      <c r="A2" s="14"/>
      <c r="B2" s="14"/>
      <c r="C2" s="14"/>
      <c r="F2" s="14"/>
    </row>
    <row r="3" spans="1:7">
      <c r="A3" s="36" t="s">
        <v>112</v>
      </c>
      <c r="B3" s="36"/>
      <c r="C3" s="36"/>
      <c r="D3" s="37"/>
      <c r="E3" s="38"/>
      <c r="F3" s="36"/>
      <c r="G3" s="37"/>
    </row>
    <row r="4" spans="1:7" outlineLevel="1">
      <c r="A4" s="66"/>
      <c r="B4" s="65" t="s">
        <v>24</v>
      </c>
      <c r="C4" s="18">
        <v>1</v>
      </c>
      <c r="D4" s="39">
        <v>40117</v>
      </c>
      <c r="E4" s="18" t="s">
        <v>261</v>
      </c>
      <c r="F4" s="17" t="s">
        <v>27</v>
      </c>
      <c r="G4" s="39">
        <v>40117</v>
      </c>
    </row>
    <row r="5" spans="1:7" outlineLevel="1">
      <c r="A5" s="66"/>
      <c r="B5" s="65" t="s">
        <v>25</v>
      </c>
      <c r="C5" s="18">
        <v>1</v>
      </c>
      <c r="D5" s="39">
        <v>40117</v>
      </c>
      <c r="E5" s="18" t="s">
        <v>35</v>
      </c>
      <c r="F5" s="17" t="s">
        <v>27</v>
      </c>
      <c r="G5" s="39">
        <v>40117</v>
      </c>
    </row>
    <row r="6" spans="1:7">
      <c r="C6" s="18"/>
      <c r="D6" s="39"/>
      <c r="E6" s="18"/>
      <c r="F6" s="17"/>
      <c r="G6" s="39"/>
    </row>
    <row r="7" spans="1:7">
      <c r="A7" s="33" t="s">
        <v>111</v>
      </c>
      <c r="B7" s="33"/>
      <c r="C7" s="33"/>
      <c r="D7" s="37"/>
      <c r="E7" s="38"/>
      <c r="F7" s="33"/>
      <c r="G7" s="37"/>
    </row>
    <row r="8" spans="1:7" outlineLevel="1">
      <c r="A8" s="66"/>
      <c r="B8" s="65" t="s">
        <v>40</v>
      </c>
      <c r="C8" s="18">
        <v>1</v>
      </c>
      <c r="D8" s="39">
        <v>40117</v>
      </c>
      <c r="E8" s="18" t="s">
        <v>35</v>
      </c>
      <c r="F8" s="17" t="s">
        <v>22</v>
      </c>
      <c r="G8" s="39">
        <v>40117</v>
      </c>
    </row>
    <row r="9" spans="1:7" hidden="1">
      <c r="A9" s="18" t="s">
        <v>28</v>
      </c>
      <c r="B9" s="18"/>
      <c r="C9" s="18">
        <v>1</v>
      </c>
      <c r="D9" s="39"/>
      <c r="E9" s="18"/>
      <c r="F9" s="17"/>
      <c r="G9" s="39"/>
    </row>
    <row r="10" spans="1:7" hidden="1">
      <c r="A10" s="18" t="s">
        <v>29</v>
      </c>
      <c r="B10" s="18"/>
      <c r="C10" s="18">
        <v>1</v>
      </c>
      <c r="D10" s="39"/>
      <c r="E10" s="18"/>
      <c r="F10" s="17"/>
      <c r="G10" s="39"/>
    </row>
    <row r="11" spans="1:7" hidden="1">
      <c r="A11" s="18" t="s">
        <v>30</v>
      </c>
      <c r="B11" s="18"/>
      <c r="C11" s="18">
        <v>2</v>
      </c>
      <c r="D11" s="39"/>
      <c r="E11" s="18"/>
      <c r="F11" s="17"/>
      <c r="G11" s="39"/>
    </row>
    <row r="12" spans="1:7" hidden="1">
      <c r="A12" s="18" t="s">
        <v>31</v>
      </c>
      <c r="B12" s="18"/>
      <c r="C12" s="18">
        <v>2</v>
      </c>
      <c r="D12" s="39"/>
      <c r="E12" s="18"/>
      <c r="F12" s="17"/>
      <c r="G12" s="39"/>
    </row>
    <row r="13" spans="1:7" hidden="1">
      <c r="A13" s="18" t="s">
        <v>16</v>
      </c>
      <c r="B13" s="18"/>
      <c r="C13" s="18">
        <v>2</v>
      </c>
      <c r="D13" s="39"/>
      <c r="E13" s="18"/>
      <c r="F13" s="17"/>
      <c r="G13" s="39"/>
    </row>
    <row r="14" spans="1:7" ht="15" hidden="1">
      <c r="A14" s="18" t="s">
        <v>32</v>
      </c>
      <c r="B14" s="18"/>
      <c r="C14" s="18" t="s">
        <v>7</v>
      </c>
      <c r="D14" s="39"/>
      <c r="E14" s="21"/>
      <c r="F14" s="17"/>
      <c r="G14" s="39"/>
    </row>
    <row r="15" spans="1:7" hidden="1">
      <c r="A15" s="17"/>
      <c r="B15" s="17"/>
      <c r="C15" s="17"/>
      <c r="D15" s="39"/>
      <c r="E15" s="18"/>
      <c r="F15" s="17"/>
      <c r="G15" s="39"/>
    </row>
    <row r="16" spans="1:7" hidden="1">
      <c r="A16" s="18"/>
      <c r="B16" s="18"/>
      <c r="C16" s="18"/>
      <c r="D16" s="39"/>
      <c r="E16" s="18"/>
      <c r="F16" s="17"/>
      <c r="G16" s="39"/>
    </row>
    <row r="17" spans="1:8" hidden="1">
      <c r="A17" s="18"/>
      <c r="B17" s="18"/>
      <c r="C17" s="18"/>
      <c r="D17" s="39"/>
      <c r="E17" s="18"/>
      <c r="F17" s="17"/>
      <c r="G17" s="39"/>
    </row>
    <row r="18" spans="1:8" hidden="1"/>
    <row r="20" spans="1:8">
      <c r="A20" s="33" t="s">
        <v>110</v>
      </c>
      <c r="B20" s="33"/>
      <c r="C20" s="33"/>
      <c r="D20" s="37"/>
      <c r="E20" s="38"/>
      <c r="F20" s="33"/>
      <c r="G20" s="37"/>
    </row>
    <row r="21" spans="1:8" outlineLevel="1">
      <c r="A21" s="66"/>
      <c r="B21" s="65" t="s">
        <v>21</v>
      </c>
      <c r="C21" s="18">
        <v>1</v>
      </c>
      <c r="D21" s="39">
        <v>40117</v>
      </c>
      <c r="E21" s="18" t="s">
        <v>380</v>
      </c>
      <c r="F21" s="17" t="s">
        <v>22</v>
      </c>
      <c r="G21" s="39">
        <v>40117</v>
      </c>
    </row>
    <row r="22" spans="1:8" outlineLevel="1">
      <c r="A22" s="66"/>
      <c r="B22" s="65"/>
      <c r="C22" s="18"/>
      <c r="D22" s="39"/>
      <c r="E22" s="18"/>
      <c r="F22" s="17"/>
      <c r="G22" s="39"/>
    </row>
    <row r="24" spans="1:8" hidden="1">
      <c r="A24" s="18"/>
      <c r="B24" s="18"/>
      <c r="C24" s="18"/>
      <c r="D24" s="39"/>
      <c r="E24" s="18"/>
      <c r="F24" s="17"/>
      <c r="G24" s="39"/>
    </row>
    <row r="25" spans="1:8" hidden="1">
      <c r="A25" s="18"/>
      <c r="B25" s="18"/>
      <c r="C25" s="18"/>
      <c r="D25" s="39"/>
      <c r="E25" s="18"/>
      <c r="F25" s="17"/>
      <c r="G25" s="39"/>
    </row>
    <row r="26" spans="1:8" hidden="1">
      <c r="C26" s="18"/>
      <c r="D26" s="39"/>
      <c r="E26" s="18"/>
      <c r="F26" s="17"/>
      <c r="G26" s="39"/>
    </row>
    <row r="27" spans="1:8" hidden="1">
      <c r="A27" s="33" t="s">
        <v>41</v>
      </c>
      <c r="B27" s="64"/>
      <c r="F27" s="14"/>
    </row>
    <row r="28" spans="1:8">
      <c r="A28" s="33" t="s">
        <v>109</v>
      </c>
      <c r="B28" s="33"/>
      <c r="C28" s="38"/>
      <c r="D28" s="40"/>
      <c r="E28" s="40"/>
      <c r="F28" s="40"/>
      <c r="G28" s="40"/>
      <c r="H28" s="41"/>
    </row>
    <row r="29" spans="1:8" outlineLevel="1">
      <c r="A29" s="67"/>
      <c r="B29" s="68"/>
      <c r="C29" s="18"/>
      <c r="D29" s="23"/>
      <c r="E29" s="23"/>
      <c r="F29" s="23"/>
      <c r="G29" s="23"/>
      <c r="H29" s="41"/>
    </row>
    <row r="30" spans="1:8">
      <c r="A30" s="22"/>
      <c r="B30" s="22"/>
      <c r="D30" s="16"/>
      <c r="E30" s="16"/>
      <c r="F30" s="16"/>
      <c r="G30" s="16"/>
    </row>
    <row r="31" spans="1:8">
      <c r="A31" s="33" t="s">
        <v>108</v>
      </c>
      <c r="B31" s="33"/>
      <c r="C31" s="38"/>
      <c r="D31" s="40"/>
      <c r="E31" s="40"/>
      <c r="F31" s="40"/>
      <c r="G31" s="40"/>
      <c r="H31" s="41"/>
    </row>
    <row r="32" spans="1:8" outlineLevel="1">
      <c r="A32" s="66"/>
      <c r="B32" s="65"/>
      <c r="C32" s="18"/>
      <c r="D32" s="39"/>
      <c r="E32" s="18"/>
      <c r="F32" s="17"/>
      <c r="G32" s="39"/>
    </row>
    <row r="33" spans="1:8" outlineLevel="1">
      <c r="A33" s="66"/>
      <c r="B33" s="65"/>
      <c r="C33" s="18"/>
      <c r="D33" s="39"/>
      <c r="E33" s="18"/>
      <c r="F33" s="17"/>
      <c r="G33" s="39"/>
    </row>
    <row r="34" spans="1:8">
      <c r="A34" s="22"/>
      <c r="B34" s="22"/>
      <c r="D34" s="16"/>
      <c r="E34" s="16"/>
      <c r="F34" s="16"/>
      <c r="G34" s="16"/>
    </row>
    <row r="35" spans="1:8">
      <c r="A35" s="33" t="s">
        <v>107</v>
      </c>
      <c r="B35" s="33"/>
      <c r="C35" s="38"/>
      <c r="D35" s="40"/>
      <c r="E35" s="40"/>
      <c r="F35" s="40"/>
      <c r="G35" s="40"/>
      <c r="H35" s="41"/>
    </row>
    <row r="36" spans="1:8" hidden="1">
      <c r="A36" s="18"/>
      <c r="B36" s="18"/>
      <c r="C36" s="18"/>
      <c r="D36" s="23"/>
      <c r="E36" s="23"/>
      <c r="F36" s="23"/>
      <c r="G36" s="23"/>
      <c r="H36" s="41"/>
    </row>
    <row r="37" spans="1:8" outlineLevel="1">
      <c r="A37" s="67"/>
      <c r="B37" s="68"/>
      <c r="C37" s="18"/>
      <c r="D37" s="23"/>
      <c r="E37" s="23"/>
      <c r="F37" s="23"/>
      <c r="G37" s="23"/>
      <c r="H37" s="41"/>
    </row>
    <row r="38" spans="1:8">
      <c r="A38" s="22"/>
      <c r="B38" s="22"/>
      <c r="D38" s="16"/>
      <c r="E38" s="16"/>
      <c r="F38" s="16"/>
      <c r="G38" s="16"/>
    </row>
    <row r="39" spans="1:8">
      <c r="A39" s="33" t="s">
        <v>116</v>
      </c>
      <c r="B39" s="33"/>
      <c r="C39" s="38"/>
      <c r="D39" s="40"/>
      <c r="E39" s="40"/>
      <c r="F39" s="40"/>
      <c r="G39" s="40"/>
      <c r="H39" s="41"/>
    </row>
    <row r="40" spans="1:8" hidden="1">
      <c r="A40" s="34"/>
      <c r="B40" s="22"/>
      <c r="D40" s="16"/>
      <c r="E40" s="16"/>
      <c r="F40" s="16"/>
      <c r="G40" s="16"/>
      <c r="H40" s="41"/>
    </row>
    <row r="41" spans="1:8" outlineLevel="1">
      <c r="A41" s="66"/>
      <c r="B41" s="65"/>
      <c r="C41" s="18"/>
      <c r="D41" s="39"/>
      <c r="E41" s="18"/>
      <c r="F41" s="17"/>
      <c r="G41" s="39"/>
    </row>
    <row r="42" spans="1:8">
      <c r="A42" s="22"/>
      <c r="B42" s="65"/>
      <c r="C42" s="18"/>
      <c r="D42" s="39"/>
      <c r="E42" s="18"/>
      <c r="F42" s="17"/>
      <c r="G42" s="39"/>
    </row>
    <row r="43" spans="1:8">
      <c r="A43" s="33" t="s">
        <v>106</v>
      </c>
      <c r="B43" s="22"/>
      <c r="D43" s="16"/>
      <c r="E43" s="16"/>
      <c r="F43" s="16"/>
      <c r="G43" s="16"/>
      <c r="H43" s="41"/>
    </row>
    <row r="44" spans="1:8" outlineLevel="1">
      <c r="A44" s="66"/>
      <c r="B44" s="65"/>
      <c r="C44" s="18"/>
      <c r="D44" s="23"/>
      <c r="E44" s="23"/>
      <c r="F44" s="23"/>
      <c r="G44" s="23"/>
    </row>
    <row r="45" spans="1:8" outlineLevel="1">
      <c r="A45" s="69"/>
      <c r="B45" s="69"/>
      <c r="C45" s="69"/>
      <c r="D45" s="70"/>
      <c r="E45" s="70"/>
      <c r="F45" s="70"/>
      <c r="G45" s="70"/>
    </row>
    <row r="46" spans="1:8" ht="15">
      <c r="A46" s="33" t="s">
        <v>117</v>
      </c>
      <c r="B46" s="33"/>
      <c r="C46" s="33"/>
      <c r="D46" s="37"/>
      <c r="E46" s="38"/>
      <c r="F46" s="42"/>
      <c r="G46" s="37"/>
    </row>
    <row r="47" spans="1:8">
      <c r="A47" s="66"/>
      <c r="B47" s="65" t="s">
        <v>26</v>
      </c>
      <c r="C47" s="18">
        <v>1</v>
      </c>
      <c r="D47" s="39">
        <v>40299</v>
      </c>
      <c r="E47" s="18" t="s">
        <v>262</v>
      </c>
      <c r="F47" s="17" t="s">
        <v>22</v>
      </c>
      <c r="G47" s="39">
        <v>40299</v>
      </c>
    </row>
    <row r="48" spans="1:8">
      <c r="A48" s="66"/>
      <c r="B48" s="65" t="s">
        <v>33</v>
      </c>
      <c r="C48" s="18">
        <v>2</v>
      </c>
      <c r="D48" s="39">
        <v>40039</v>
      </c>
      <c r="E48" s="18" t="s">
        <v>343</v>
      </c>
      <c r="F48" s="17" t="s">
        <v>22</v>
      </c>
      <c r="G48" s="39">
        <v>40542</v>
      </c>
    </row>
    <row r="49" spans="1:7">
      <c r="A49" s="66"/>
      <c r="B49" s="65" t="s">
        <v>34</v>
      </c>
      <c r="C49" s="18">
        <v>1</v>
      </c>
      <c r="D49" s="39">
        <v>40299</v>
      </c>
      <c r="E49" s="18" t="s">
        <v>263</v>
      </c>
      <c r="F49" s="17" t="s">
        <v>22</v>
      </c>
      <c r="G49" s="39">
        <v>40308</v>
      </c>
    </row>
    <row r="50" spans="1:7" ht="25.5">
      <c r="A50" s="66"/>
      <c r="B50" s="65" t="s">
        <v>280</v>
      </c>
      <c r="C50" s="18">
        <v>1</v>
      </c>
      <c r="D50" s="39">
        <v>40512</v>
      </c>
      <c r="E50" s="20" t="s">
        <v>381</v>
      </c>
      <c r="F50" s="17" t="s">
        <v>22</v>
      </c>
      <c r="G50" s="39">
        <v>40512</v>
      </c>
    </row>
    <row r="51" spans="1:7">
      <c r="A51" s="66"/>
      <c r="B51" s="65" t="s">
        <v>23</v>
      </c>
      <c r="C51" s="18">
        <v>3</v>
      </c>
      <c r="D51" s="39">
        <v>40498</v>
      </c>
      <c r="E51" s="18" t="s">
        <v>344</v>
      </c>
      <c r="F51" s="17" t="s">
        <v>22</v>
      </c>
      <c r="G51" s="39">
        <v>40178</v>
      </c>
    </row>
    <row r="52" spans="1:7" ht="25.5">
      <c r="A52" s="66"/>
      <c r="B52" s="65" t="s">
        <v>254</v>
      </c>
      <c r="C52" s="18">
        <v>2</v>
      </c>
      <c r="D52" s="39"/>
      <c r="E52" s="20" t="s">
        <v>345</v>
      </c>
      <c r="F52" s="17"/>
      <c r="G52" s="39"/>
    </row>
    <row r="53" spans="1:7">
      <c r="A53" s="18"/>
      <c r="B53" s="65" t="s">
        <v>44</v>
      </c>
      <c r="C53" s="18">
        <v>2</v>
      </c>
      <c r="D53" s="39"/>
      <c r="E53" s="18" t="s">
        <v>281</v>
      </c>
      <c r="F53" s="17" t="s">
        <v>22</v>
      </c>
      <c r="G53" s="39"/>
    </row>
    <row r="54" spans="1:7" ht="15">
      <c r="A54" s="66"/>
      <c r="B54" s="65"/>
      <c r="C54" s="65"/>
      <c r="D54" s="39"/>
      <c r="E54" s="20"/>
      <c r="F54" s="43"/>
      <c r="G54" s="39"/>
    </row>
  </sheetData>
  <mergeCells count="1">
    <mergeCell ref="A1:B1"/>
  </mergeCells>
  <pageMargins left="0.25" right="0.25" top="0.75" bottom="0.75" header="0.3" footer="0.3"/>
  <pageSetup paperSize="5" orientation="landscape" r:id="rId1"/>
  <headerFooter>
    <oddHeader>&amp;C&amp;A</oddHeader>
    <oddFooter>&amp;L&amp;"-,Bold"* Priority Ranking:&amp;"-,Regular"&amp;9
&amp;"-,Bold"1&amp;"-,Regular" - Immediate Urgency    &amp;"-,Bold"2&amp;"-,Regular" - Required   &amp;"-,Bold" 3&amp;"-,Regular" - Long-Term&amp;RPage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SUMMARY</vt:lpstr>
      <vt:lpstr>Implementation.OLD</vt:lpstr>
      <vt:lpstr>Interfaces.OLD</vt:lpstr>
      <vt:lpstr>Training</vt:lpstr>
      <vt:lpstr>Template Summary</vt:lpstr>
      <vt:lpstr>Template Development</vt:lpstr>
      <vt:lpstr>Interfaces</vt:lpstr>
      <vt:lpstr>Implementation</vt:lpstr>
      <vt:lpstr>Issues</vt:lpstr>
      <vt:lpstr>'Template Development'!Print_Titles</vt:lpstr>
    </vt:vector>
  </TitlesOfParts>
  <Company>TTUHSC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margamar</dc:creator>
  <cp:lastModifiedBy>berios</cp:lastModifiedBy>
  <cp:lastPrinted>2009-12-17T17:31:15Z</cp:lastPrinted>
  <dcterms:created xsi:type="dcterms:W3CDTF">2009-01-12T00:23:09Z</dcterms:created>
  <dcterms:modified xsi:type="dcterms:W3CDTF">2009-12-17T18:34:38Z</dcterms:modified>
</cp:coreProperties>
</file>